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book/Desktop/"/>
    </mc:Choice>
  </mc:AlternateContent>
  <xr:revisionPtr revIDLastSave="0" documentId="8_{406AC665-B774-B248-B653-120DDE616FE5}" xr6:coauthVersionLast="45" xr6:coauthVersionMax="45" xr10:uidLastSave="{00000000-0000-0000-0000-000000000000}"/>
  <bookViews>
    <workbookView xWindow="0" yWindow="600" windowWidth="28160" windowHeight="17020" xr2:uid="{7C64F7A3-DF6D-2740-A5E2-B8403838C44B}"/>
  </bookViews>
  <sheets>
    <sheet name="MJST 2024_25_pořadí" sheetId="1" r:id="rId1"/>
  </sheets>
  <definedNames>
    <definedName name="_xlnm._FilterDatabase" localSheetId="0" hidden="1">'MJST 2024_25_pořadí'!$A$2:$AMM$2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8" i="1" l="1"/>
  <c r="I62" i="1"/>
  <c r="I54" i="1"/>
  <c r="I65" i="1"/>
  <c r="K60" i="1"/>
  <c r="J47" i="1"/>
  <c r="J44" i="1"/>
  <c r="J40" i="1"/>
  <c r="J22" i="1"/>
  <c r="J60" i="1"/>
  <c r="J59" i="1"/>
  <c r="J69" i="1"/>
  <c r="J42" i="1"/>
  <c r="J38" i="1"/>
  <c r="J41" i="1"/>
  <c r="J36" i="1"/>
  <c r="J32" i="1"/>
  <c r="J23" i="1"/>
  <c r="J31" i="1"/>
  <c r="J30" i="1"/>
  <c r="J27" i="1"/>
  <c r="J20" i="1"/>
  <c r="J16" i="1"/>
  <c r="J25" i="1"/>
  <c r="J18" i="1"/>
  <c r="J17" i="1"/>
  <c r="J15" i="1"/>
  <c r="J12" i="1"/>
  <c r="J13" i="1"/>
  <c r="J10" i="1"/>
  <c r="J9" i="1"/>
  <c r="J8" i="1"/>
  <c r="J7" i="1"/>
  <c r="J6" i="1"/>
  <c r="J5" i="1"/>
  <c r="J4" i="1"/>
  <c r="J3" i="1"/>
  <c r="K65" i="1" l="1"/>
  <c r="K68" i="1"/>
  <c r="K72" i="1"/>
  <c r="K71" i="1"/>
  <c r="K73" i="1"/>
  <c r="K59" i="1"/>
  <c r="K69" i="1"/>
  <c r="K19" i="1"/>
  <c r="K22" i="1"/>
  <c r="K40" i="1"/>
  <c r="K44" i="1"/>
  <c r="K47" i="1"/>
  <c r="I71" i="1"/>
  <c r="I72" i="1"/>
  <c r="I64" i="1"/>
  <c r="I30" i="1"/>
  <c r="I41" i="1"/>
  <c r="I56" i="1"/>
  <c r="I25" i="1"/>
  <c r="I48" i="1"/>
  <c r="I32" i="1"/>
  <c r="I43" i="1"/>
  <c r="I45" i="1"/>
  <c r="I46" i="1"/>
  <c r="I20" i="1"/>
  <c r="I31" i="1"/>
  <c r="I18" i="1"/>
  <c r="I13" i="1"/>
  <c r="I6" i="1"/>
  <c r="I12" i="1"/>
  <c r="I10" i="1"/>
  <c r="I37" i="1"/>
  <c r="I28" i="1"/>
  <c r="I4" i="1"/>
  <c r="I3" i="1"/>
  <c r="K14" i="1" l="1"/>
  <c r="K16" i="1"/>
  <c r="K36" i="1"/>
  <c r="K53" i="1"/>
  <c r="K50" i="1"/>
  <c r="K55" i="1"/>
  <c r="K51" i="1"/>
  <c r="K21" i="1"/>
  <c r="K28" i="1"/>
  <c r="K37" i="1"/>
  <c r="K31" i="1"/>
  <c r="K46" i="1"/>
  <c r="K45" i="1"/>
  <c r="K43" i="1"/>
  <c r="K32" i="1"/>
  <c r="K48" i="1"/>
  <c r="K38" i="1"/>
  <c r="K56" i="1"/>
  <c r="K54" i="1"/>
  <c r="K41" i="1"/>
  <c r="K61" i="1"/>
  <c r="K63" i="1"/>
  <c r="K70" i="1"/>
  <c r="K62" i="1"/>
  <c r="K64" i="1"/>
  <c r="G7" i="1"/>
  <c r="G8" i="1"/>
  <c r="G11" i="1"/>
  <c r="G26" i="1"/>
  <c r="G4" i="1"/>
  <c r="G12" i="1"/>
  <c r="G35" i="1"/>
  <c r="G23" i="1"/>
  <c r="G29" i="1"/>
  <c r="G10" i="1"/>
  <c r="G24" i="1"/>
  <c r="K6" i="1" s="1"/>
  <c r="G52" i="1"/>
  <c r="G15" i="1"/>
  <c r="G13" i="1"/>
  <c r="G6" i="1"/>
  <c r="G17" i="1"/>
  <c r="G33" i="1"/>
  <c r="G49" i="1"/>
  <c r="K52" i="1" s="1"/>
  <c r="G34" i="1"/>
  <c r="G27" i="1"/>
  <c r="G57" i="1"/>
  <c r="G39" i="1"/>
  <c r="G18" i="1"/>
  <c r="G30" i="1"/>
  <c r="G20" i="1"/>
  <c r="G58" i="1"/>
  <c r="G42" i="1"/>
  <c r="G25" i="1"/>
  <c r="K25" i="1" s="1"/>
  <c r="G67" i="1"/>
  <c r="G66" i="1"/>
  <c r="K9" i="1"/>
  <c r="K17" i="1"/>
  <c r="G9" i="1"/>
  <c r="G5" i="1"/>
  <c r="K3" i="1"/>
  <c r="K24" i="1"/>
  <c r="K20" i="1"/>
  <c r="K10" i="1"/>
  <c r="K13" i="1" l="1"/>
  <c r="K67" i="1"/>
  <c r="K30" i="1"/>
  <c r="K42" i="1"/>
  <c r="K57" i="1"/>
  <c r="K66" i="1"/>
  <c r="K23" i="1"/>
  <c r="K39" i="1"/>
  <c r="K27" i="1"/>
  <c r="K58" i="1"/>
  <c r="K5" i="1"/>
  <c r="K18" i="1"/>
  <c r="K29" i="1"/>
  <c r="K15" i="1"/>
  <c r="K12" i="1"/>
  <c r="K4" i="1"/>
  <c r="K26" i="1"/>
  <c r="K7" i="1"/>
  <c r="K35" i="1"/>
  <c r="K8" i="1"/>
  <c r="K34" i="1"/>
  <c r="K49" i="1"/>
  <c r="K33" i="1"/>
  <c r="K11" i="1"/>
</calcChain>
</file>

<file path=xl/sharedStrings.xml><?xml version="1.0" encoding="utf-8"?>
<sst xmlns="http://schemas.openxmlformats.org/spreadsheetml/2006/main" count="281" uniqueCount="149">
  <si>
    <t>Pořadí</t>
  </si>
  <si>
    <t>Příjmení</t>
  </si>
  <si>
    <t>Jméno</t>
  </si>
  <si>
    <t>ID hráče</t>
  </si>
  <si>
    <t>Kategorie</t>
  </si>
  <si>
    <t>G15</t>
  </si>
  <si>
    <t>B15</t>
  </si>
  <si>
    <t>B17</t>
  </si>
  <si>
    <t>B13</t>
  </si>
  <si>
    <t>Tobiáš</t>
  </si>
  <si>
    <t>B11</t>
  </si>
  <si>
    <t>Petr</t>
  </si>
  <si>
    <t>Kachlíř</t>
  </si>
  <si>
    <t>Antonín</t>
  </si>
  <si>
    <t>Bendová</t>
  </si>
  <si>
    <t>Adéla</t>
  </si>
  <si>
    <t>G13</t>
  </si>
  <si>
    <t>Holman</t>
  </si>
  <si>
    <t>Štěpán</t>
  </si>
  <si>
    <t>Bořil</t>
  </si>
  <si>
    <t>Šopík</t>
  </si>
  <si>
    <t>Novosádová</t>
  </si>
  <si>
    <t>Klára</t>
  </si>
  <si>
    <t>Kašpařík</t>
  </si>
  <si>
    <t>Vojta</t>
  </si>
  <si>
    <t>G11</t>
  </si>
  <si>
    <t>Lukáš</t>
  </si>
  <si>
    <t>Studénka</t>
  </si>
  <si>
    <t>Kryštof</t>
  </si>
  <si>
    <t>Krejčířová</t>
  </si>
  <si>
    <t>Nella</t>
  </si>
  <si>
    <t>Branická</t>
  </si>
  <si>
    <t>Kašpaříková</t>
  </si>
  <si>
    <t>Linda</t>
  </si>
  <si>
    <t>Eduard</t>
  </si>
  <si>
    <t>Matyáš</t>
  </si>
  <si>
    <t>Knoflíček</t>
  </si>
  <si>
    <t>Tomáš</t>
  </si>
  <si>
    <t>Šácha</t>
  </si>
  <si>
    <t>Jakub</t>
  </si>
  <si>
    <t>Pravdová</t>
  </si>
  <si>
    <t>Soňa</t>
  </si>
  <si>
    <t>Heroková</t>
  </si>
  <si>
    <t>Alice</t>
  </si>
  <si>
    <t>Berková</t>
  </si>
  <si>
    <t>Mia</t>
  </si>
  <si>
    <t>Nová registrace, atd.</t>
  </si>
  <si>
    <t>Viktorka</t>
  </si>
  <si>
    <t>Fajne</t>
  </si>
  <si>
    <t>Morenda</t>
  </si>
  <si>
    <t>Slovácká</t>
  </si>
  <si>
    <t>Opava</t>
  </si>
  <si>
    <t>Zelenková</t>
  </si>
  <si>
    <t>Jaromij</t>
  </si>
  <si>
    <t>Alex</t>
  </si>
  <si>
    <t>Dubanovský</t>
  </si>
  <si>
    <t>Jitka</t>
  </si>
  <si>
    <t>Nevosád</t>
  </si>
  <si>
    <t>Viktor</t>
  </si>
  <si>
    <t>Jamná</t>
  </si>
  <si>
    <t>Aneta</t>
  </si>
  <si>
    <t xml:space="preserve">Koukola </t>
  </si>
  <si>
    <t xml:space="preserve">Thomas  </t>
  </si>
  <si>
    <t>Novosad</t>
  </si>
  <si>
    <t>Kopciuch</t>
  </si>
  <si>
    <t>Černoková</t>
  </si>
  <si>
    <t>Kottferová</t>
  </si>
  <si>
    <t>Sára</t>
  </si>
  <si>
    <t>Rudorfer</t>
  </si>
  <si>
    <t>Liďák</t>
  </si>
  <si>
    <t>Potribný</t>
  </si>
  <si>
    <t>Body po přepočtu koeficientu do celkového pořadí tour 2025/2026</t>
  </si>
  <si>
    <t>Moravská juniorská squash tour 2025/2026 – společné redukované pořadí</t>
  </si>
  <si>
    <t>SVK</t>
  </si>
  <si>
    <t>G17</t>
  </si>
  <si>
    <t>Michael</t>
  </si>
  <si>
    <t>Jáchym</t>
  </si>
  <si>
    <t>Michaela</t>
  </si>
  <si>
    <t>Vizibla</t>
  </si>
  <si>
    <t>Vítek</t>
  </si>
  <si>
    <t>JM Squash</t>
  </si>
  <si>
    <t xml:space="preserve">Vintr </t>
  </si>
  <si>
    <t>Dominik</t>
  </si>
  <si>
    <t>Vintr</t>
  </si>
  <si>
    <t>Nevosádová</t>
  </si>
  <si>
    <t>Klaudie</t>
  </si>
  <si>
    <t>Čepešová</t>
  </si>
  <si>
    <t>Tereza</t>
  </si>
  <si>
    <t>Šmerek</t>
  </si>
  <si>
    <t>Oliver</t>
  </si>
  <si>
    <t>Šmerková</t>
  </si>
  <si>
    <t>Natálie</t>
  </si>
  <si>
    <t>Koudelková</t>
  </si>
  <si>
    <t>Kristýna</t>
  </si>
  <si>
    <t>Jašek</t>
  </si>
  <si>
    <t>Jan</t>
  </si>
  <si>
    <t>Zoubek</t>
  </si>
  <si>
    <t>Martin, Leon</t>
  </si>
  <si>
    <t>SBA</t>
  </si>
  <si>
    <t>Janiurková</t>
  </si>
  <si>
    <t>Semanová</t>
  </si>
  <si>
    <t>Balůšek</t>
  </si>
  <si>
    <t>Šimon</t>
  </si>
  <si>
    <t>Hamřík</t>
  </si>
  <si>
    <t>Běnková</t>
  </si>
  <si>
    <t>Barbora</t>
  </si>
  <si>
    <t>Radev</t>
  </si>
  <si>
    <t>Amélie</t>
  </si>
  <si>
    <t>Ryl</t>
  </si>
  <si>
    <t>Ondřej</t>
  </si>
  <si>
    <t>Vaňková</t>
  </si>
  <si>
    <t>Viktorie</t>
  </si>
  <si>
    <t>Tamme</t>
  </si>
  <si>
    <t>Kašpar</t>
  </si>
  <si>
    <t>Roman</t>
  </si>
  <si>
    <t>Karolína</t>
  </si>
  <si>
    <t>Trošková</t>
  </si>
  <si>
    <t>Anna</t>
  </si>
  <si>
    <t>Střelák</t>
  </si>
  <si>
    <t>Jindřich</t>
  </si>
  <si>
    <t>Dbalý</t>
  </si>
  <si>
    <t>Paličková</t>
  </si>
  <si>
    <t>Salnikov</t>
  </si>
  <si>
    <t>Timofii</t>
  </si>
  <si>
    <t>Szczeponiecová</t>
  </si>
  <si>
    <t>Rozsypalová</t>
  </si>
  <si>
    <t>Capoušková</t>
  </si>
  <si>
    <t>Nikol</t>
  </si>
  <si>
    <t>Rozálie</t>
  </si>
  <si>
    <t>Anastazie</t>
  </si>
  <si>
    <t>Body do Moravské Tour za 1. kolo Brno- Viktorka 28.11.25</t>
  </si>
  <si>
    <t>Body do Moravské Tour za 3. kolo Fajne- AB Squash Opava 13.3.26</t>
  </si>
  <si>
    <t>Body do Moravské Tour za 2. kolo, Brno- Morenda 6.2.26</t>
  </si>
  <si>
    <t>Body za finálový turnaj Uherské Hradiště- Slovácká Slavia 30.5.26</t>
  </si>
  <si>
    <t>Crhonek</t>
  </si>
  <si>
    <t>Lukyanov</t>
  </si>
  <si>
    <t>Illja</t>
  </si>
  <si>
    <t>Prudilová</t>
  </si>
  <si>
    <t>Gabriela</t>
  </si>
  <si>
    <t>Varga</t>
  </si>
  <si>
    <t>Filip</t>
  </si>
  <si>
    <t>David</t>
  </si>
  <si>
    <t>Olomouc</t>
  </si>
  <si>
    <t>Janál</t>
  </si>
  <si>
    <t>Richard</t>
  </si>
  <si>
    <t>Čejka</t>
  </si>
  <si>
    <t>Kosíková</t>
  </si>
  <si>
    <t>Magdaléna</t>
  </si>
  <si>
    <t>JM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</si>
</sst>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charset val="238"/>
      <scheme val="minor"/>
    </font>
    <font>
      <sz val="10"/>
      <color rgb="FF000000"/>
      <name val="Helvetica Neue"/>
      <family val="2"/>
    </font>
    <font>
      <b/>
      <sz val="14"/>
      <color rgb="FF000000"/>
      <name val="Arial"/>
      <family val="2"/>
    </font>
    <font>
      <b/>
      <sz val="12"/>
      <color rgb="FF000000"/>
      <name val="Helvetica Neue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2"/>
      <color rgb="FF000000"/>
      <name val="Helvetica Neue"/>
      <family val="2"/>
    </font>
    <font>
      <sz val="10"/>
      <color rgb="FF000000"/>
      <name val="Arial"/>
      <family val="2"/>
    </font>
    <font>
      <sz val="8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DBDBDB"/>
        <bgColor rgb="FFDBDBDB"/>
      </patternFill>
    </fill>
    <fill>
      <patternFill patternType="solid">
        <fgColor rgb="FFB4C6E7"/>
        <bgColor rgb="FFB4C6E7"/>
      </patternFill>
    </fill>
    <fill>
      <patternFill patternType="solid">
        <fgColor rgb="FFC6E0B4"/>
        <bgColor rgb="FFC6E0B4"/>
      </patternFill>
    </fill>
    <fill>
      <patternFill patternType="solid">
        <fgColor rgb="FFF8CBAD"/>
        <bgColor rgb="FFF8CBAD"/>
      </patternFill>
    </fill>
    <fill>
      <patternFill patternType="solid">
        <fgColor rgb="FFFFC000"/>
        <bgColor rgb="FFFFC000"/>
      </patternFill>
    </fill>
    <fill>
      <patternFill patternType="solid">
        <fgColor rgb="FFD9D9D9"/>
        <bgColor rgb="FFD9D9D9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rgb="FFB4C6E7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rgb="FFC6E0B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tted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 style="dotted">
        <color rgb="FF000000"/>
      </bottom>
      <diagonal/>
    </border>
    <border>
      <left style="medium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dotted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dotted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rgb="FF000000"/>
      </right>
      <top style="hair">
        <color rgb="FF000000"/>
      </top>
      <bottom style="hair">
        <color indexed="64"/>
      </bottom>
      <diagonal/>
    </border>
    <border>
      <left style="thin">
        <color indexed="64"/>
      </left>
      <right style="medium">
        <color rgb="FF000000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Border="0" applyProtection="0">
      <alignment vertical="top" wrapText="1"/>
    </xf>
  </cellStyleXfs>
  <cellXfs count="114">
    <xf numFmtId="0" fontId="0" fillId="0" borderId="0" xfId="0"/>
    <xf numFmtId="49" fontId="2" fillId="0" borderId="1" xfId="1" applyNumberFormat="1" applyFont="1" applyBorder="1" applyAlignment="1">
      <alignment horizontal="left" vertical="center"/>
    </xf>
    <xf numFmtId="49" fontId="2" fillId="0" borderId="1" xfId="1" applyNumberFormat="1" applyFont="1" applyBorder="1" applyAlignment="1">
      <alignment vertical="top"/>
    </xf>
    <xf numFmtId="49" fontId="2" fillId="0" borderId="1" xfId="1" applyNumberFormat="1" applyFont="1" applyBorder="1" applyAlignment="1">
      <alignment horizontal="center" vertical="top"/>
    </xf>
    <xf numFmtId="0" fontId="2" fillId="0" borderId="1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 wrapText="1"/>
    </xf>
    <xf numFmtId="0" fontId="1" fillId="0" borderId="0" xfId="1">
      <alignment vertical="top" wrapText="1"/>
    </xf>
    <xf numFmtId="49" fontId="4" fillId="0" borderId="2" xfId="1" applyNumberFormat="1" applyFont="1" applyBorder="1" applyAlignment="1">
      <alignment horizontal="center" vertical="top" wrapText="1"/>
    </xf>
    <xf numFmtId="49" fontId="4" fillId="0" borderId="3" xfId="1" applyNumberFormat="1" applyFont="1" applyBorder="1" applyAlignment="1">
      <alignment horizontal="center" vertical="top" wrapText="1"/>
    </xf>
    <xf numFmtId="0" fontId="5" fillId="6" borderId="4" xfId="1" applyFont="1" applyFill="1" applyBorder="1" applyAlignment="1">
      <alignment horizontal="center" vertical="top" wrapText="1"/>
    </xf>
    <xf numFmtId="0" fontId="0" fillId="0" borderId="0" xfId="1" applyFont="1" applyAlignment="1">
      <alignment horizontal="center" vertical="top" wrapText="1"/>
    </xf>
    <xf numFmtId="0" fontId="0" fillId="0" borderId="0" xfId="1" applyFont="1" applyAlignment="1">
      <alignment horizontal="center" vertical="center" wrapText="1"/>
    </xf>
    <xf numFmtId="0" fontId="0" fillId="0" borderId="0" xfId="1" applyFont="1">
      <alignment vertical="top" wrapText="1"/>
    </xf>
    <xf numFmtId="0" fontId="6" fillId="0" borderId="0" xfId="1" applyFont="1">
      <alignment vertical="top" wrapText="1"/>
    </xf>
    <xf numFmtId="0" fontId="7" fillId="0" borderId="0" xfId="1" applyFont="1">
      <alignment vertical="top" wrapText="1"/>
    </xf>
    <xf numFmtId="0" fontId="7" fillId="0" borderId="0" xfId="1" applyFont="1" applyAlignment="1">
      <alignment horizontal="center" vertical="top" wrapText="1"/>
    </xf>
    <xf numFmtId="0" fontId="6" fillId="0" borderId="0" xfId="1" applyFont="1" applyAlignment="1">
      <alignment horizontal="center" vertical="top" wrapText="1"/>
    </xf>
    <xf numFmtId="0" fontId="6" fillId="6" borderId="0" xfId="1" applyFont="1" applyFill="1" applyAlignment="1">
      <alignment horizontal="center" vertical="top" wrapText="1"/>
    </xf>
    <xf numFmtId="0" fontId="5" fillId="2" borderId="3" xfId="1" applyFont="1" applyFill="1" applyBorder="1" applyAlignment="1">
      <alignment horizontal="center" vertical="top" wrapText="1"/>
    </xf>
    <xf numFmtId="0" fontId="5" fillId="3" borderId="3" xfId="1" applyFont="1" applyFill="1" applyBorder="1" applyAlignment="1">
      <alignment horizontal="center" vertical="top" wrapText="1"/>
    </xf>
    <xf numFmtId="0" fontId="5" fillId="4" borderId="3" xfId="1" applyFont="1" applyFill="1" applyBorder="1" applyAlignment="1">
      <alignment horizontal="center" vertical="top" wrapText="1"/>
    </xf>
    <xf numFmtId="0" fontId="5" fillId="5" borderId="3" xfId="1" applyFont="1" applyFill="1" applyBorder="1" applyAlignment="1">
      <alignment horizontal="center" vertical="top" wrapText="1"/>
    </xf>
    <xf numFmtId="0" fontId="9" fillId="0" borderId="8" xfId="1" applyFont="1" applyBorder="1">
      <alignment vertical="top" wrapText="1"/>
    </xf>
    <xf numFmtId="0" fontId="10" fillId="0" borderId="10" xfId="1" applyFont="1" applyBorder="1">
      <alignment vertical="top" wrapText="1"/>
    </xf>
    <xf numFmtId="0" fontId="9" fillId="0" borderId="7" xfId="1" applyFont="1" applyBorder="1" applyAlignment="1">
      <alignment horizontal="center" vertical="top" wrapText="1"/>
    </xf>
    <xf numFmtId="0" fontId="9" fillId="0" borderId="5" xfId="1" applyFont="1" applyBorder="1">
      <alignment vertical="top" wrapText="1"/>
    </xf>
    <xf numFmtId="49" fontId="9" fillId="0" borderId="8" xfId="1" applyNumberFormat="1" applyFont="1" applyBorder="1" applyAlignment="1">
      <alignment horizontal="left" vertical="center" wrapText="1" readingOrder="1"/>
    </xf>
    <xf numFmtId="0" fontId="9" fillId="0" borderId="8" xfId="1" applyFont="1" applyBorder="1" applyAlignment="1">
      <alignment horizontal="left" vertical="top" wrapText="1"/>
    </xf>
    <xf numFmtId="0" fontId="9" fillId="0" borderId="8" xfId="1" applyFont="1" applyBorder="1" applyAlignment="1">
      <alignment horizontal="left" vertical="center" wrapText="1" readingOrder="1"/>
    </xf>
    <xf numFmtId="0" fontId="9" fillId="0" borderId="12" xfId="1" applyFont="1" applyBorder="1" applyAlignment="1">
      <alignment horizontal="center" vertical="top" wrapText="1"/>
    </xf>
    <xf numFmtId="0" fontId="9" fillId="0" borderId="15" xfId="1" applyFont="1" applyBorder="1" applyAlignment="1">
      <alignment horizontal="center" vertical="top" wrapText="1"/>
    </xf>
    <xf numFmtId="0" fontId="9" fillId="0" borderId="18" xfId="1" applyFont="1" applyBorder="1" applyAlignment="1">
      <alignment horizontal="center" vertical="top" wrapText="1"/>
    </xf>
    <xf numFmtId="0" fontId="9" fillId="0" borderId="19" xfId="1" applyFont="1" applyBorder="1" applyAlignment="1">
      <alignment horizontal="center" vertical="top" wrapText="1"/>
    </xf>
    <xf numFmtId="0" fontId="9" fillId="0" borderId="10" xfId="1" applyFont="1" applyBorder="1" applyAlignment="1">
      <alignment horizontal="center" vertical="top" wrapText="1"/>
    </xf>
    <xf numFmtId="0" fontId="9" fillId="0" borderId="20" xfId="1" applyFont="1" applyBorder="1" applyAlignment="1">
      <alignment horizontal="center" vertical="top" wrapText="1"/>
    </xf>
    <xf numFmtId="0" fontId="10" fillId="0" borderId="21" xfId="1" applyFont="1" applyBorder="1" applyAlignment="1">
      <alignment horizontal="center" vertical="top" wrapText="1"/>
    </xf>
    <xf numFmtId="0" fontId="10" fillId="0" borderId="20" xfId="1" applyFont="1" applyBorder="1">
      <alignment vertical="top" wrapText="1"/>
    </xf>
    <xf numFmtId="0" fontId="10" fillId="0" borderId="21" xfId="1" applyFont="1" applyBorder="1">
      <alignment vertical="top" wrapText="1"/>
    </xf>
    <xf numFmtId="0" fontId="9" fillId="0" borderId="5" xfId="1" applyFont="1" applyBorder="1" applyAlignment="1">
      <alignment vertical="top" wrapText="1"/>
    </xf>
    <xf numFmtId="0" fontId="9" fillId="0" borderId="8" xfId="1" applyFont="1" applyBorder="1" applyAlignment="1">
      <alignment vertical="center" wrapText="1" readingOrder="1"/>
    </xf>
    <xf numFmtId="49" fontId="9" fillId="0" borderId="8" xfId="1" applyNumberFormat="1" applyFont="1" applyBorder="1" applyAlignment="1">
      <alignment vertical="top" wrapText="1"/>
    </xf>
    <xf numFmtId="0" fontId="9" fillId="0" borderId="8" xfId="1" applyFont="1" applyBorder="1" applyAlignment="1">
      <alignment vertical="top" wrapText="1"/>
    </xf>
    <xf numFmtId="0" fontId="9" fillId="0" borderId="8" xfId="1" applyFont="1" applyBorder="1" applyAlignment="1">
      <alignment vertical="center" wrapText="1"/>
    </xf>
    <xf numFmtId="0" fontId="10" fillId="0" borderId="10" xfId="1" applyFont="1" applyBorder="1" applyAlignment="1">
      <alignment vertical="top" wrapText="1"/>
    </xf>
    <xf numFmtId="0" fontId="10" fillId="0" borderId="20" xfId="1" applyFont="1" applyBorder="1" applyAlignment="1">
      <alignment vertical="top" wrapText="1"/>
    </xf>
    <xf numFmtId="0" fontId="10" fillId="0" borderId="21" xfId="1" applyFont="1" applyBorder="1" applyAlignment="1">
      <alignment vertical="top" wrapText="1"/>
    </xf>
    <xf numFmtId="0" fontId="6" fillId="0" borderId="0" xfId="1" applyFont="1" applyFill="1" applyAlignment="1">
      <alignment horizontal="center" vertical="top" wrapText="1"/>
    </xf>
    <xf numFmtId="0" fontId="10" fillId="0" borderId="8" xfId="1" applyFont="1" applyBorder="1">
      <alignment vertical="top" wrapText="1"/>
    </xf>
    <xf numFmtId="0" fontId="9" fillId="0" borderId="19" xfId="1" applyFont="1" applyBorder="1">
      <alignment vertical="top" wrapText="1"/>
    </xf>
    <xf numFmtId="0" fontId="9" fillId="0" borderId="10" xfId="1" applyFont="1" applyBorder="1">
      <alignment vertical="top" wrapText="1"/>
    </xf>
    <xf numFmtId="0" fontId="9" fillId="0" borderId="18" xfId="1" applyFont="1" applyBorder="1">
      <alignment vertical="top" wrapText="1"/>
    </xf>
    <xf numFmtId="0" fontId="10" fillId="0" borderId="13" xfId="1" applyFont="1" applyBorder="1">
      <alignment vertical="top" wrapText="1"/>
    </xf>
    <xf numFmtId="0" fontId="10" fillId="0" borderId="8" xfId="1" applyFont="1" applyBorder="1" applyAlignment="1">
      <alignment vertical="top" wrapText="1"/>
    </xf>
    <xf numFmtId="0" fontId="9" fillId="0" borderId="19" xfId="1" applyFont="1" applyBorder="1" applyAlignment="1">
      <alignment vertical="top" wrapText="1"/>
    </xf>
    <xf numFmtId="0" fontId="9" fillId="0" borderId="10" xfId="1" applyFont="1" applyBorder="1" applyAlignment="1">
      <alignment vertical="top" wrapText="1"/>
    </xf>
    <xf numFmtId="0" fontId="9" fillId="0" borderId="18" xfId="1" applyFont="1" applyBorder="1" applyAlignment="1">
      <alignment vertical="top" wrapText="1"/>
    </xf>
    <xf numFmtId="0" fontId="10" fillId="0" borderId="13" xfId="1" applyFont="1" applyBorder="1" applyAlignment="1">
      <alignment vertical="top" wrapText="1"/>
    </xf>
    <xf numFmtId="0" fontId="10" fillId="0" borderId="16" xfId="1" applyFont="1" applyBorder="1">
      <alignment vertical="top" wrapText="1"/>
    </xf>
    <xf numFmtId="0" fontId="10" fillId="0" borderId="16" xfId="1" applyFont="1" applyBorder="1" applyAlignment="1">
      <alignment vertical="top" wrapText="1"/>
    </xf>
    <xf numFmtId="1" fontId="9" fillId="3" borderId="8" xfId="1" applyNumberFormat="1" applyFont="1" applyFill="1" applyBorder="1" applyAlignment="1">
      <alignment horizontal="center" vertical="center" wrapText="1"/>
    </xf>
    <xf numFmtId="1" fontId="9" fillId="4" borderId="8" xfId="1" applyNumberFormat="1" applyFont="1" applyFill="1" applyBorder="1" applyAlignment="1">
      <alignment horizontal="center" vertical="center" wrapText="1"/>
    </xf>
    <xf numFmtId="1" fontId="9" fillId="5" borderId="8" xfId="1" applyNumberFormat="1" applyFont="1" applyFill="1" applyBorder="1" applyAlignment="1">
      <alignment horizontal="center" vertical="center" wrapText="1"/>
    </xf>
    <xf numFmtId="1" fontId="9" fillId="6" borderId="9" xfId="1" applyNumberFormat="1" applyFont="1" applyFill="1" applyBorder="1" applyAlignment="1">
      <alignment horizontal="center" vertical="center" wrapText="1"/>
    </xf>
    <xf numFmtId="1" fontId="9" fillId="2" borderId="8" xfId="1" applyNumberFormat="1" applyFont="1" applyFill="1" applyBorder="1" applyAlignment="1">
      <alignment horizontal="center" vertical="center" wrapText="1"/>
    </xf>
    <xf numFmtId="0" fontId="9" fillId="7" borderId="5" xfId="1" applyFont="1" applyFill="1" applyBorder="1" applyAlignment="1">
      <alignment horizontal="center" vertical="center" wrapText="1"/>
    </xf>
    <xf numFmtId="1" fontId="9" fillId="3" borderId="5" xfId="1" applyNumberFormat="1" applyFont="1" applyFill="1" applyBorder="1" applyAlignment="1">
      <alignment horizontal="center" vertical="center" wrapText="1"/>
    </xf>
    <xf numFmtId="1" fontId="9" fillId="4" borderId="5" xfId="1" applyNumberFormat="1" applyFont="1" applyFill="1" applyBorder="1" applyAlignment="1">
      <alignment horizontal="center" vertical="center" wrapText="1"/>
    </xf>
    <xf numFmtId="1" fontId="9" fillId="5" borderId="5" xfId="1" applyNumberFormat="1" applyFont="1" applyFill="1" applyBorder="1" applyAlignment="1">
      <alignment horizontal="center" vertical="center" wrapText="1"/>
    </xf>
    <xf numFmtId="1" fontId="9" fillId="6" borderId="6" xfId="1" applyNumberFormat="1" applyFont="1" applyFill="1" applyBorder="1" applyAlignment="1">
      <alignment horizontal="center" vertical="center" wrapText="1"/>
    </xf>
    <xf numFmtId="1" fontId="9" fillId="7" borderId="8" xfId="1" applyNumberFormat="1" applyFont="1" applyFill="1" applyBorder="1" applyAlignment="1">
      <alignment horizontal="center" vertical="center" wrapText="1"/>
    </xf>
    <xf numFmtId="1" fontId="10" fillId="9" borderId="8" xfId="1" applyNumberFormat="1" applyFont="1" applyFill="1" applyBorder="1" applyAlignment="1">
      <alignment horizontal="center" vertical="center" wrapText="1"/>
    </xf>
    <xf numFmtId="1" fontId="10" fillId="11" borderId="8" xfId="1" applyNumberFormat="1" applyFont="1" applyFill="1" applyBorder="1" applyAlignment="1">
      <alignment horizontal="center" vertical="center" wrapText="1"/>
    </xf>
    <xf numFmtId="1" fontId="10" fillId="13" borderId="8" xfId="1" applyNumberFormat="1" applyFont="1" applyFill="1" applyBorder="1" applyAlignment="1">
      <alignment horizontal="center" vertical="center" wrapText="1"/>
    </xf>
    <xf numFmtId="1" fontId="10" fillId="14" borderId="8" xfId="1" applyNumberFormat="1" applyFont="1" applyFill="1" applyBorder="1" applyAlignment="1">
      <alignment horizontal="center" vertical="center" wrapText="1"/>
    </xf>
    <xf numFmtId="1" fontId="10" fillId="9" borderId="13" xfId="1" applyNumberFormat="1" applyFont="1" applyFill="1" applyBorder="1" applyAlignment="1">
      <alignment horizontal="center" vertical="center" wrapText="1"/>
    </xf>
    <xf numFmtId="1" fontId="10" fillId="11" borderId="13" xfId="1" applyNumberFormat="1" applyFont="1" applyFill="1" applyBorder="1" applyAlignment="1">
      <alignment horizontal="center" vertical="center" wrapText="1"/>
    </xf>
    <xf numFmtId="1" fontId="10" fillId="13" borderId="13" xfId="1" applyNumberFormat="1" applyFont="1" applyFill="1" applyBorder="1" applyAlignment="1">
      <alignment horizontal="center" vertical="center" wrapText="1"/>
    </xf>
    <xf numFmtId="1" fontId="10" fillId="14" borderId="13" xfId="1" applyNumberFormat="1" applyFont="1" applyFill="1" applyBorder="1" applyAlignment="1">
      <alignment horizontal="center" vertical="center" wrapText="1"/>
    </xf>
    <xf numFmtId="1" fontId="9" fillId="6" borderId="14" xfId="1" applyNumberFormat="1" applyFont="1" applyFill="1" applyBorder="1" applyAlignment="1">
      <alignment horizontal="center" vertical="center" wrapText="1"/>
    </xf>
    <xf numFmtId="1" fontId="10" fillId="9" borderId="16" xfId="1" applyNumberFormat="1" applyFont="1" applyFill="1" applyBorder="1" applyAlignment="1">
      <alignment horizontal="center" vertical="center" wrapText="1"/>
    </xf>
    <xf numFmtId="1" fontId="10" fillId="11" borderId="16" xfId="1" applyNumberFormat="1" applyFont="1" applyFill="1" applyBorder="1" applyAlignment="1">
      <alignment horizontal="center" vertical="center" wrapText="1"/>
    </xf>
    <xf numFmtId="1" fontId="10" fillId="13" borderId="16" xfId="1" applyNumberFormat="1" applyFont="1" applyFill="1" applyBorder="1" applyAlignment="1">
      <alignment horizontal="center" vertical="center" wrapText="1"/>
    </xf>
    <xf numFmtId="1" fontId="10" fillId="14" borderId="16" xfId="1" applyNumberFormat="1" applyFont="1" applyFill="1" applyBorder="1" applyAlignment="1">
      <alignment horizontal="center" vertical="center" wrapText="1"/>
    </xf>
    <xf numFmtId="1" fontId="9" fillId="6" borderId="17" xfId="1" applyNumberFormat="1" applyFont="1" applyFill="1" applyBorder="1" applyAlignment="1">
      <alignment horizontal="center" vertical="center" wrapText="1"/>
    </xf>
    <xf numFmtId="1" fontId="9" fillId="7" borderId="18" xfId="1" applyNumberFormat="1" applyFont="1" applyFill="1" applyBorder="1" applyAlignment="1">
      <alignment horizontal="center" vertical="center" wrapText="1"/>
    </xf>
    <xf numFmtId="1" fontId="9" fillId="3" borderId="18" xfId="1" applyNumberFormat="1" applyFont="1" applyFill="1" applyBorder="1" applyAlignment="1">
      <alignment horizontal="center" vertical="center" wrapText="1"/>
    </xf>
    <xf numFmtId="1" fontId="9" fillId="4" borderId="18" xfId="1" applyNumberFormat="1" applyFont="1" applyFill="1" applyBorder="1" applyAlignment="1">
      <alignment horizontal="center" vertical="center" wrapText="1"/>
    </xf>
    <xf numFmtId="1" fontId="9" fillId="5" borderId="18" xfId="1" applyNumberFormat="1" applyFont="1" applyFill="1" applyBorder="1" applyAlignment="1">
      <alignment horizontal="center" vertical="center" wrapText="1"/>
    </xf>
    <xf numFmtId="1" fontId="9" fillId="3" borderId="19" xfId="1" applyNumberFormat="1" applyFont="1" applyFill="1" applyBorder="1" applyAlignment="1">
      <alignment horizontal="center" vertical="center" wrapText="1"/>
    </xf>
    <xf numFmtId="1" fontId="9" fillId="4" borderId="19" xfId="1" applyNumberFormat="1" applyFont="1" applyFill="1" applyBorder="1" applyAlignment="1">
      <alignment horizontal="center" vertical="center" wrapText="1"/>
    </xf>
    <xf numFmtId="1" fontId="9" fillId="5" borderId="19" xfId="1" applyNumberFormat="1" applyFont="1" applyFill="1" applyBorder="1" applyAlignment="1">
      <alignment horizontal="center" vertical="center" wrapText="1"/>
    </xf>
    <xf numFmtId="1" fontId="9" fillId="8" borderId="10" xfId="1" applyNumberFormat="1" applyFont="1" applyFill="1" applyBorder="1" applyAlignment="1">
      <alignment horizontal="center" vertical="center" wrapText="1"/>
    </xf>
    <xf numFmtId="1" fontId="9" fillId="10" borderId="10" xfId="1" applyNumberFormat="1" applyFont="1" applyFill="1" applyBorder="1" applyAlignment="1">
      <alignment horizontal="center" vertical="center" wrapText="1"/>
    </xf>
    <xf numFmtId="1" fontId="9" fillId="12" borderId="10" xfId="1" applyNumberFormat="1" applyFont="1" applyFill="1" applyBorder="1" applyAlignment="1">
      <alignment horizontal="center" vertical="center" wrapText="1"/>
    </xf>
    <xf numFmtId="1" fontId="9" fillId="5" borderId="10" xfId="1" applyNumberFormat="1" applyFont="1" applyFill="1" applyBorder="1" applyAlignment="1">
      <alignment horizontal="center" vertical="center" wrapText="1"/>
    </xf>
    <xf numFmtId="1" fontId="9" fillId="2" borderId="10" xfId="1" applyNumberFormat="1" applyFont="1" applyFill="1" applyBorder="1" applyAlignment="1">
      <alignment horizontal="center" vertical="center" wrapText="1"/>
    </xf>
    <xf numFmtId="1" fontId="9" fillId="3" borderId="10" xfId="1" applyNumberFormat="1" applyFont="1" applyFill="1" applyBorder="1" applyAlignment="1">
      <alignment horizontal="center" vertical="center" wrapText="1"/>
    </xf>
    <xf numFmtId="1" fontId="9" fillId="4" borderId="10" xfId="1" applyNumberFormat="1" applyFont="1" applyFill="1" applyBorder="1" applyAlignment="1">
      <alignment horizontal="center" vertical="center" wrapText="1"/>
    </xf>
    <xf numFmtId="1" fontId="10" fillId="9" borderId="10" xfId="1" applyNumberFormat="1" applyFont="1" applyFill="1" applyBorder="1" applyAlignment="1">
      <alignment horizontal="center" vertical="center" wrapText="1"/>
    </xf>
    <xf numFmtId="1" fontId="10" fillId="11" borderId="10" xfId="1" applyNumberFormat="1" applyFont="1" applyFill="1" applyBorder="1" applyAlignment="1">
      <alignment horizontal="center" vertical="center" wrapText="1"/>
    </xf>
    <xf numFmtId="1" fontId="10" fillId="13" borderId="10" xfId="1" applyNumberFormat="1" applyFont="1" applyFill="1" applyBorder="1" applyAlignment="1">
      <alignment horizontal="center" vertical="center" wrapText="1"/>
    </xf>
    <xf numFmtId="1" fontId="10" fillId="14" borderId="10" xfId="1" applyNumberFormat="1" applyFont="1" applyFill="1" applyBorder="1" applyAlignment="1">
      <alignment horizontal="center" vertical="center" wrapText="1"/>
    </xf>
    <xf numFmtId="1" fontId="9" fillId="7" borderId="10" xfId="1" applyNumberFormat="1" applyFont="1" applyFill="1" applyBorder="1" applyAlignment="1">
      <alignment horizontal="center" vertical="center" wrapText="1"/>
    </xf>
    <xf numFmtId="1" fontId="10" fillId="9" borderId="20" xfId="1" applyNumberFormat="1" applyFont="1" applyFill="1" applyBorder="1" applyAlignment="1">
      <alignment horizontal="center" vertical="center" wrapText="1"/>
    </xf>
    <xf numFmtId="1" fontId="10" fillId="11" borderId="20" xfId="1" applyNumberFormat="1" applyFont="1" applyFill="1" applyBorder="1" applyAlignment="1">
      <alignment horizontal="center" vertical="center" wrapText="1"/>
    </xf>
    <xf numFmtId="1" fontId="10" fillId="13" borderId="20" xfId="1" applyNumberFormat="1" applyFont="1" applyFill="1" applyBorder="1" applyAlignment="1">
      <alignment horizontal="center" vertical="center" wrapText="1"/>
    </xf>
    <xf numFmtId="1" fontId="10" fillId="14" borderId="20" xfId="1" applyNumberFormat="1" applyFont="1" applyFill="1" applyBorder="1" applyAlignment="1">
      <alignment horizontal="center" vertical="center" wrapText="1"/>
    </xf>
    <xf numFmtId="1" fontId="9" fillId="6" borderId="22" xfId="1" applyNumberFormat="1" applyFont="1" applyFill="1" applyBorder="1" applyAlignment="1">
      <alignment horizontal="center" vertical="center" wrapText="1"/>
    </xf>
    <xf numFmtId="1" fontId="10" fillId="9" borderId="11" xfId="1" applyNumberFormat="1" applyFont="1" applyFill="1" applyBorder="1" applyAlignment="1">
      <alignment horizontal="center" vertical="center" wrapText="1"/>
    </xf>
    <xf numFmtId="1" fontId="10" fillId="11" borderId="11" xfId="1" applyNumberFormat="1" applyFont="1" applyFill="1" applyBorder="1" applyAlignment="1">
      <alignment horizontal="center" vertical="center" wrapText="1"/>
    </xf>
    <xf numFmtId="1" fontId="10" fillId="13" borderId="11" xfId="1" applyNumberFormat="1" applyFont="1" applyFill="1" applyBorder="1" applyAlignment="1">
      <alignment horizontal="center" vertical="center" wrapText="1"/>
    </xf>
    <xf numFmtId="1" fontId="10" fillId="14" borderId="11" xfId="1" applyNumberFormat="1" applyFont="1" applyFill="1" applyBorder="1" applyAlignment="1">
      <alignment horizontal="center" vertical="center" wrapText="1"/>
    </xf>
    <xf numFmtId="1" fontId="9" fillId="6" borderId="23" xfId="1" applyNumberFormat="1" applyFont="1" applyFill="1" applyBorder="1" applyAlignment="1">
      <alignment horizontal="center" vertical="center" wrapText="1"/>
    </xf>
    <xf numFmtId="1" fontId="9" fillId="8" borderId="19" xfId="1" applyNumberFormat="1" applyFont="1" applyFill="1" applyBorder="1" applyAlignment="1">
      <alignment horizontal="center" vertical="center" wrapText="1"/>
    </xf>
  </cellXfs>
  <cellStyles count="2">
    <cellStyle name="Excel Built-in Normal" xfId="1" xr:uid="{EEDF63CA-4F94-5F42-AD46-244A1F515C77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87339-4093-2647-99FB-51FE57C55882}">
  <dimension ref="A1:AMM82"/>
  <sheetViews>
    <sheetView tabSelected="1" zoomScale="80" zoomScaleNormal="80" workbookViewId="0">
      <selection activeCell="A68" sqref="A68"/>
    </sheetView>
  </sheetViews>
  <sheetFormatPr baseColWidth="10" defaultColWidth="11.1640625" defaultRowHeight="16" x14ac:dyDescent="0.2"/>
  <cols>
    <col min="1" max="1" width="7.83203125" style="14" customWidth="1"/>
    <col min="2" max="3" width="14.6640625" style="14" customWidth="1"/>
    <col min="4" max="6" width="9.6640625" style="15" customWidth="1"/>
    <col min="7" max="10" width="18" style="16" customWidth="1"/>
    <col min="11" max="11" width="18" style="17" customWidth="1"/>
    <col min="12" max="1027" width="20.1640625" style="6" customWidth="1"/>
    <col min="1028" max="1028" width="12.5" customWidth="1"/>
  </cols>
  <sheetData>
    <row r="1" spans="1:1027" ht="29" customHeight="1" thickBot="1" x14ac:dyDescent="0.25">
      <c r="A1" s="1" t="s">
        <v>72</v>
      </c>
      <c r="B1" s="2"/>
      <c r="C1" s="2"/>
      <c r="D1" s="3"/>
      <c r="E1" s="3"/>
      <c r="F1" s="4"/>
      <c r="G1" s="5"/>
      <c r="H1" s="5"/>
      <c r="I1" s="5"/>
      <c r="J1" s="5"/>
      <c r="K1" s="5"/>
    </row>
    <row r="2" spans="1:1027" s="10" customFormat="1" ht="72" customHeight="1" thickBot="1" x14ac:dyDescent="0.25">
      <c r="A2" s="7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46</v>
      </c>
      <c r="G2" s="18" t="s">
        <v>130</v>
      </c>
      <c r="H2" s="19" t="s">
        <v>132</v>
      </c>
      <c r="I2" s="20" t="s">
        <v>131</v>
      </c>
      <c r="J2" s="21" t="s">
        <v>133</v>
      </c>
      <c r="K2" s="9" t="s">
        <v>71</v>
      </c>
    </row>
    <row r="3" spans="1:1027" s="11" customFormat="1" ht="19" customHeight="1" thickTop="1" x14ac:dyDescent="0.2">
      <c r="A3" s="24">
        <v>1</v>
      </c>
      <c r="B3" s="25" t="s">
        <v>78</v>
      </c>
      <c r="C3" s="25" t="s">
        <v>79</v>
      </c>
      <c r="D3" s="38">
        <v>8717</v>
      </c>
      <c r="E3" s="38" t="s">
        <v>10</v>
      </c>
      <c r="F3" s="38" t="s">
        <v>80</v>
      </c>
      <c r="G3" s="64"/>
      <c r="H3" s="65">
        <v>145</v>
      </c>
      <c r="I3" s="66">
        <f>92*1.2</f>
        <v>110.39999999999999</v>
      </c>
      <c r="J3" s="67">
        <f>(127.5*1.3)</f>
        <v>165.75</v>
      </c>
      <c r="K3" s="68">
        <f>G3+H3+I3+J3</f>
        <v>421.15</v>
      </c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  <c r="IX3" s="12"/>
      <c r="IY3" s="12"/>
      <c r="IZ3" s="12"/>
      <c r="JA3" s="12"/>
      <c r="JB3" s="12"/>
      <c r="JC3" s="12"/>
      <c r="JD3" s="12"/>
      <c r="JE3" s="12"/>
      <c r="JF3" s="12"/>
      <c r="JG3" s="12"/>
      <c r="JH3" s="12"/>
      <c r="JI3" s="12"/>
      <c r="JJ3" s="12"/>
      <c r="JK3" s="12"/>
      <c r="JL3" s="12"/>
      <c r="JM3" s="12"/>
      <c r="JN3" s="12"/>
      <c r="JO3" s="12"/>
      <c r="JP3" s="12"/>
      <c r="JQ3" s="12"/>
      <c r="JR3" s="12"/>
      <c r="JS3" s="12"/>
      <c r="JT3" s="12"/>
      <c r="JU3" s="12"/>
      <c r="JV3" s="12"/>
      <c r="JW3" s="12"/>
      <c r="JX3" s="12"/>
      <c r="JY3" s="12"/>
      <c r="JZ3" s="12"/>
      <c r="KA3" s="12"/>
      <c r="KB3" s="12"/>
      <c r="KC3" s="12"/>
      <c r="KD3" s="12"/>
      <c r="KE3" s="12"/>
      <c r="KF3" s="12"/>
      <c r="KG3" s="12"/>
      <c r="KH3" s="12"/>
      <c r="KI3" s="12"/>
      <c r="KJ3" s="12"/>
      <c r="KK3" s="12"/>
      <c r="KL3" s="12"/>
      <c r="KM3" s="12"/>
      <c r="KN3" s="12"/>
      <c r="KO3" s="12"/>
      <c r="KP3" s="12"/>
      <c r="KQ3" s="12"/>
      <c r="KR3" s="12"/>
      <c r="KS3" s="12"/>
      <c r="KT3" s="12"/>
      <c r="KU3" s="12"/>
      <c r="KV3" s="12"/>
      <c r="KW3" s="12"/>
      <c r="KX3" s="12"/>
      <c r="KY3" s="12"/>
      <c r="KZ3" s="12"/>
      <c r="LA3" s="12"/>
      <c r="LB3" s="12"/>
      <c r="LC3" s="12"/>
      <c r="LD3" s="12"/>
      <c r="LE3" s="12"/>
      <c r="LF3" s="12"/>
      <c r="LG3" s="12"/>
      <c r="LH3" s="12"/>
      <c r="LI3" s="12"/>
      <c r="LJ3" s="12"/>
      <c r="LK3" s="12"/>
      <c r="LL3" s="12"/>
      <c r="LM3" s="12"/>
      <c r="LN3" s="12"/>
      <c r="LO3" s="12"/>
      <c r="LP3" s="12"/>
      <c r="LQ3" s="12"/>
      <c r="LR3" s="12"/>
      <c r="LS3" s="12"/>
      <c r="LT3" s="12"/>
      <c r="LU3" s="12"/>
      <c r="LV3" s="12"/>
      <c r="LW3" s="12"/>
      <c r="LX3" s="12"/>
      <c r="LY3" s="12"/>
      <c r="LZ3" s="12"/>
      <c r="MA3" s="12"/>
      <c r="MB3" s="12"/>
      <c r="MC3" s="12"/>
      <c r="MD3" s="12"/>
      <c r="ME3" s="12"/>
      <c r="MF3" s="12"/>
      <c r="MG3" s="12"/>
      <c r="MH3" s="12"/>
      <c r="MI3" s="12"/>
      <c r="MJ3" s="12"/>
      <c r="MK3" s="12"/>
      <c r="ML3" s="12"/>
      <c r="MM3" s="12"/>
      <c r="MN3" s="12"/>
      <c r="MO3" s="12"/>
      <c r="MP3" s="12"/>
      <c r="MQ3" s="12"/>
      <c r="MR3" s="12"/>
      <c r="MS3" s="12"/>
      <c r="MT3" s="12"/>
      <c r="MU3" s="12"/>
      <c r="MV3" s="12"/>
      <c r="MW3" s="12"/>
      <c r="MX3" s="12"/>
      <c r="MY3" s="12"/>
      <c r="MZ3" s="12"/>
      <c r="NA3" s="12"/>
      <c r="NB3" s="12"/>
      <c r="NC3" s="12"/>
      <c r="ND3" s="12"/>
      <c r="NE3" s="12"/>
      <c r="NF3" s="12"/>
      <c r="NG3" s="12"/>
      <c r="NH3" s="12"/>
      <c r="NI3" s="12"/>
      <c r="NJ3" s="12"/>
      <c r="NK3" s="12"/>
      <c r="NL3" s="12"/>
      <c r="NM3" s="12"/>
      <c r="NN3" s="12"/>
      <c r="NO3" s="12"/>
      <c r="NP3" s="12"/>
      <c r="NQ3" s="12"/>
      <c r="NR3" s="12"/>
      <c r="NS3" s="12"/>
      <c r="NT3" s="12"/>
      <c r="NU3" s="12"/>
      <c r="NV3" s="12"/>
      <c r="NW3" s="12"/>
      <c r="NX3" s="12"/>
      <c r="NY3" s="12"/>
      <c r="NZ3" s="12"/>
      <c r="OA3" s="12"/>
      <c r="OB3" s="12"/>
      <c r="OC3" s="12"/>
      <c r="OD3" s="12"/>
      <c r="OE3" s="12"/>
      <c r="OF3" s="12"/>
      <c r="OG3" s="12"/>
      <c r="OH3" s="12"/>
      <c r="OI3" s="12"/>
      <c r="OJ3" s="12"/>
      <c r="OK3" s="12"/>
      <c r="OL3" s="12"/>
      <c r="OM3" s="12"/>
      <c r="ON3" s="12"/>
      <c r="OO3" s="12"/>
      <c r="OP3" s="12"/>
      <c r="OQ3" s="12"/>
      <c r="OR3" s="12"/>
      <c r="OS3" s="12"/>
      <c r="OT3" s="12"/>
      <c r="OU3" s="12"/>
      <c r="OV3" s="12"/>
      <c r="OW3" s="12"/>
      <c r="OX3" s="12"/>
      <c r="OY3" s="12"/>
      <c r="OZ3" s="12"/>
      <c r="PA3" s="12"/>
      <c r="PB3" s="12"/>
      <c r="PC3" s="12"/>
      <c r="PD3" s="12"/>
      <c r="PE3" s="12"/>
      <c r="PF3" s="12"/>
      <c r="PG3" s="12"/>
      <c r="PH3" s="12"/>
      <c r="PI3" s="12"/>
      <c r="PJ3" s="12"/>
      <c r="PK3" s="12"/>
      <c r="PL3" s="12"/>
      <c r="PM3" s="12"/>
      <c r="PN3" s="12"/>
      <c r="PO3" s="12"/>
      <c r="PP3" s="12"/>
      <c r="PQ3" s="12"/>
      <c r="PR3" s="12"/>
      <c r="PS3" s="12"/>
      <c r="PT3" s="12"/>
      <c r="PU3" s="12"/>
      <c r="PV3" s="12"/>
      <c r="PW3" s="12"/>
      <c r="PX3" s="12"/>
      <c r="PY3" s="12"/>
      <c r="PZ3" s="12"/>
      <c r="QA3" s="12"/>
      <c r="QB3" s="12"/>
      <c r="QC3" s="12"/>
      <c r="QD3" s="12"/>
      <c r="QE3" s="12"/>
      <c r="QF3" s="12"/>
      <c r="QG3" s="12"/>
      <c r="QH3" s="12"/>
      <c r="QI3" s="12"/>
      <c r="QJ3" s="12"/>
      <c r="QK3" s="12"/>
      <c r="QL3" s="12"/>
      <c r="QM3" s="12"/>
      <c r="QN3" s="12"/>
      <c r="QO3" s="12"/>
      <c r="QP3" s="12"/>
      <c r="QQ3" s="12"/>
      <c r="QR3" s="12"/>
      <c r="QS3" s="12"/>
      <c r="QT3" s="12"/>
      <c r="QU3" s="12"/>
      <c r="QV3" s="12"/>
      <c r="QW3" s="12"/>
      <c r="QX3" s="12"/>
      <c r="QY3" s="12"/>
      <c r="QZ3" s="12"/>
      <c r="RA3" s="12"/>
      <c r="RB3" s="12"/>
      <c r="RC3" s="12"/>
      <c r="RD3" s="12"/>
      <c r="RE3" s="12"/>
      <c r="RF3" s="12"/>
      <c r="RG3" s="12"/>
      <c r="RH3" s="12"/>
      <c r="RI3" s="12"/>
      <c r="RJ3" s="12"/>
      <c r="RK3" s="12"/>
      <c r="RL3" s="12"/>
      <c r="RM3" s="12"/>
      <c r="RN3" s="12"/>
      <c r="RO3" s="12"/>
      <c r="RP3" s="12"/>
      <c r="RQ3" s="12"/>
      <c r="RR3" s="12"/>
      <c r="RS3" s="12"/>
      <c r="RT3" s="12"/>
      <c r="RU3" s="12"/>
      <c r="RV3" s="12"/>
      <c r="RW3" s="12"/>
      <c r="RX3" s="12"/>
      <c r="RY3" s="12"/>
      <c r="RZ3" s="12"/>
      <c r="SA3" s="12"/>
      <c r="SB3" s="12"/>
      <c r="SC3" s="12"/>
      <c r="SD3" s="12"/>
      <c r="SE3" s="12"/>
      <c r="SF3" s="12"/>
      <c r="SG3" s="12"/>
      <c r="SH3" s="12"/>
      <c r="SI3" s="12"/>
      <c r="SJ3" s="12"/>
      <c r="SK3" s="12"/>
      <c r="SL3" s="12"/>
      <c r="SM3" s="12"/>
      <c r="SN3" s="12"/>
      <c r="SO3" s="12"/>
      <c r="SP3" s="12"/>
      <c r="SQ3" s="12"/>
      <c r="SR3" s="12"/>
      <c r="SS3" s="12"/>
      <c r="ST3" s="12"/>
      <c r="SU3" s="12"/>
      <c r="SV3" s="12"/>
      <c r="SW3" s="12"/>
      <c r="SX3" s="12"/>
      <c r="SY3" s="12"/>
      <c r="SZ3" s="12"/>
      <c r="TA3" s="12"/>
      <c r="TB3" s="12"/>
      <c r="TC3" s="12"/>
      <c r="TD3" s="12"/>
      <c r="TE3" s="12"/>
      <c r="TF3" s="12"/>
      <c r="TG3" s="12"/>
      <c r="TH3" s="12"/>
      <c r="TI3" s="12"/>
      <c r="TJ3" s="12"/>
      <c r="TK3" s="12"/>
      <c r="TL3" s="12"/>
      <c r="TM3" s="12"/>
      <c r="TN3" s="12"/>
      <c r="TO3" s="12"/>
      <c r="TP3" s="12"/>
      <c r="TQ3" s="12"/>
      <c r="TR3" s="12"/>
      <c r="TS3" s="12"/>
      <c r="TT3" s="12"/>
      <c r="TU3" s="12"/>
      <c r="TV3" s="12"/>
      <c r="TW3" s="12"/>
      <c r="TX3" s="12"/>
      <c r="TY3" s="12"/>
      <c r="TZ3" s="12"/>
      <c r="UA3" s="12"/>
      <c r="UB3" s="12"/>
      <c r="UC3" s="12"/>
      <c r="UD3" s="12"/>
      <c r="UE3" s="12"/>
      <c r="UF3" s="12"/>
      <c r="UG3" s="12"/>
      <c r="UH3" s="12"/>
      <c r="UI3" s="12"/>
      <c r="UJ3" s="12"/>
      <c r="UK3" s="12"/>
      <c r="UL3" s="12"/>
      <c r="UM3" s="12"/>
      <c r="UN3" s="12"/>
      <c r="UO3" s="12"/>
      <c r="UP3" s="12"/>
      <c r="UQ3" s="12"/>
      <c r="UR3" s="12"/>
      <c r="US3" s="12"/>
      <c r="UT3" s="12"/>
      <c r="UU3" s="12"/>
      <c r="UV3" s="12"/>
      <c r="UW3" s="12"/>
      <c r="UX3" s="12"/>
      <c r="UY3" s="12"/>
      <c r="UZ3" s="12"/>
      <c r="VA3" s="12"/>
      <c r="VB3" s="12"/>
      <c r="VC3" s="12"/>
      <c r="VD3" s="12"/>
      <c r="VE3" s="12"/>
      <c r="VF3" s="12"/>
      <c r="VG3" s="12"/>
      <c r="VH3" s="12"/>
      <c r="VI3" s="12"/>
      <c r="VJ3" s="12"/>
      <c r="VK3" s="12"/>
      <c r="VL3" s="12"/>
      <c r="VM3" s="12"/>
      <c r="VN3" s="12"/>
      <c r="VO3" s="12"/>
      <c r="VP3" s="12"/>
      <c r="VQ3" s="12"/>
      <c r="VR3" s="12"/>
      <c r="VS3" s="12"/>
      <c r="VT3" s="12"/>
      <c r="VU3" s="12"/>
      <c r="VV3" s="12"/>
      <c r="VW3" s="12"/>
      <c r="VX3" s="12"/>
      <c r="VY3" s="12"/>
      <c r="VZ3" s="12"/>
      <c r="WA3" s="12"/>
      <c r="WB3" s="12"/>
      <c r="WC3" s="12"/>
      <c r="WD3" s="12"/>
      <c r="WE3" s="12"/>
      <c r="WF3" s="12"/>
      <c r="WG3" s="12"/>
      <c r="WH3" s="12"/>
      <c r="WI3" s="12"/>
      <c r="WJ3" s="12"/>
      <c r="WK3" s="12"/>
      <c r="WL3" s="12"/>
      <c r="WM3" s="12"/>
      <c r="WN3" s="12"/>
      <c r="WO3" s="12"/>
      <c r="WP3" s="12"/>
      <c r="WQ3" s="12"/>
      <c r="WR3" s="12"/>
      <c r="WS3" s="12"/>
      <c r="WT3" s="12"/>
      <c r="WU3" s="12"/>
      <c r="WV3" s="12"/>
      <c r="WW3" s="12"/>
      <c r="WX3" s="12"/>
      <c r="WY3" s="12"/>
      <c r="WZ3" s="12"/>
      <c r="XA3" s="12"/>
      <c r="XB3" s="12"/>
      <c r="XC3" s="12"/>
      <c r="XD3" s="12"/>
      <c r="XE3" s="12"/>
      <c r="XF3" s="12"/>
      <c r="XG3" s="12"/>
      <c r="XH3" s="12"/>
      <c r="XI3" s="12"/>
      <c r="XJ3" s="12"/>
      <c r="XK3" s="12"/>
      <c r="XL3" s="12"/>
      <c r="XM3" s="12"/>
      <c r="XN3" s="12"/>
      <c r="XO3" s="12"/>
      <c r="XP3" s="12"/>
      <c r="XQ3" s="12"/>
      <c r="XR3" s="12"/>
      <c r="XS3" s="12"/>
      <c r="XT3" s="12"/>
      <c r="XU3" s="12"/>
      <c r="XV3" s="12"/>
      <c r="XW3" s="12"/>
      <c r="XX3" s="12"/>
      <c r="XY3" s="12"/>
      <c r="XZ3" s="12"/>
      <c r="YA3" s="12"/>
      <c r="YB3" s="12"/>
      <c r="YC3" s="12"/>
      <c r="YD3" s="12"/>
      <c r="YE3" s="12"/>
      <c r="YF3" s="12"/>
      <c r="YG3" s="12"/>
      <c r="YH3" s="12"/>
      <c r="YI3" s="12"/>
      <c r="YJ3" s="12"/>
      <c r="YK3" s="12"/>
      <c r="YL3" s="12"/>
      <c r="YM3" s="12"/>
      <c r="YN3" s="12"/>
      <c r="YO3" s="12"/>
      <c r="YP3" s="12"/>
      <c r="YQ3" s="12"/>
      <c r="YR3" s="12"/>
      <c r="YS3" s="12"/>
      <c r="YT3" s="12"/>
      <c r="YU3" s="12"/>
      <c r="YV3" s="12"/>
      <c r="YW3" s="12"/>
      <c r="YX3" s="12"/>
      <c r="YY3" s="12"/>
      <c r="YZ3" s="12"/>
      <c r="ZA3" s="12"/>
      <c r="ZB3" s="12"/>
      <c r="ZC3" s="12"/>
      <c r="ZD3" s="12"/>
      <c r="ZE3" s="12"/>
      <c r="ZF3" s="12"/>
      <c r="ZG3" s="12"/>
      <c r="ZH3" s="12"/>
      <c r="ZI3" s="12"/>
      <c r="ZJ3" s="12"/>
      <c r="ZK3" s="12"/>
      <c r="ZL3" s="12"/>
      <c r="ZM3" s="12"/>
      <c r="ZN3" s="12"/>
      <c r="ZO3" s="12"/>
      <c r="ZP3" s="12"/>
      <c r="ZQ3" s="12"/>
      <c r="ZR3" s="12"/>
      <c r="ZS3" s="12"/>
      <c r="ZT3" s="12"/>
      <c r="ZU3" s="12"/>
      <c r="ZV3" s="12"/>
      <c r="ZW3" s="12"/>
      <c r="ZX3" s="12"/>
      <c r="ZY3" s="12"/>
      <c r="ZZ3" s="12"/>
      <c r="AAA3" s="12"/>
      <c r="AAB3" s="12"/>
      <c r="AAC3" s="12"/>
      <c r="AAD3" s="12"/>
      <c r="AAE3" s="12"/>
      <c r="AAF3" s="12"/>
      <c r="AAG3" s="12"/>
      <c r="AAH3" s="12"/>
      <c r="AAI3" s="12"/>
      <c r="AAJ3" s="12"/>
      <c r="AAK3" s="12"/>
      <c r="AAL3" s="12"/>
      <c r="AAM3" s="12"/>
      <c r="AAN3" s="12"/>
      <c r="AAO3" s="12"/>
      <c r="AAP3" s="12"/>
      <c r="AAQ3" s="12"/>
      <c r="AAR3" s="12"/>
      <c r="AAS3" s="12"/>
      <c r="AAT3" s="12"/>
      <c r="AAU3" s="12"/>
      <c r="AAV3" s="12"/>
      <c r="AAW3" s="12"/>
      <c r="AAX3" s="12"/>
      <c r="AAY3" s="12"/>
      <c r="AAZ3" s="12"/>
      <c r="ABA3" s="12"/>
      <c r="ABB3" s="12"/>
      <c r="ABC3" s="12"/>
      <c r="ABD3" s="12"/>
      <c r="ABE3" s="12"/>
      <c r="ABF3" s="12"/>
      <c r="ABG3" s="12"/>
      <c r="ABH3" s="12"/>
      <c r="ABI3" s="12"/>
      <c r="ABJ3" s="12"/>
      <c r="ABK3" s="12"/>
      <c r="ABL3" s="12"/>
      <c r="ABM3" s="12"/>
      <c r="ABN3" s="12"/>
      <c r="ABO3" s="12"/>
      <c r="ABP3" s="12"/>
      <c r="ABQ3" s="12"/>
      <c r="ABR3" s="12"/>
      <c r="ABS3" s="12"/>
      <c r="ABT3" s="12"/>
      <c r="ABU3" s="12"/>
      <c r="ABV3" s="12"/>
      <c r="ABW3" s="12"/>
      <c r="ABX3" s="12"/>
      <c r="ABY3" s="12"/>
      <c r="ABZ3" s="12"/>
      <c r="ACA3" s="12"/>
      <c r="ACB3" s="12"/>
      <c r="ACC3" s="12"/>
      <c r="ACD3" s="12"/>
      <c r="ACE3" s="12"/>
      <c r="ACF3" s="12"/>
      <c r="ACG3" s="12"/>
      <c r="ACH3" s="12"/>
      <c r="ACI3" s="12"/>
      <c r="ACJ3" s="12"/>
      <c r="ACK3" s="12"/>
      <c r="ACL3" s="12"/>
      <c r="ACM3" s="12"/>
      <c r="ACN3" s="12"/>
      <c r="ACO3" s="12"/>
      <c r="ACP3" s="12"/>
      <c r="ACQ3" s="12"/>
      <c r="ACR3" s="12"/>
      <c r="ACS3" s="12"/>
      <c r="ACT3" s="12"/>
      <c r="ACU3" s="12"/>
      <c r="ACV3" s="12"/>
      <c r="ACW3" s="12"/>
      <c r="ACX3" s="12"/>
      <c r="ACY3" s="12"/>
      <c r="ACZ3" s="12"/>
      <c r="ADA3" s="12"/>
      <c r="ADB3" s="12"/>
      <c r="ADC3" s="12"/>
      <c r="ADD3" s="12"/>
      <c r="ADE3" s="12"/>
      <c r="ADF3" s="12"/>
      <c r="ADG3" s="12"/>
      <c r="ADH3" s="12"/>
      <c r="ADI3" s="12"/>
      <c r="ADJ3" s="12"/>
      <c r="ADK3" s="12"/>
      <c r="ADL3" s="12"/>
      <c r="ADM3" s="12"/>
      <c r="ADN3" s="12"/>
      <c r="ADO3" s="12"/>
      <c r="ADP3" s="12"/>
      <c r="ADQ3" s="12"/>
      <c r="ADR3" s="12"/>
      <c r="ADS3" s="12"/>
      <c r="ADT3" s="12"/>
      <c r="ADU3" s="12"/>
      <c r="ADV3" s="12"/>
      <c r="ADW3" s="12"/>
      <c r="ADX3" s="12"/>
      <c r="ADY3" s="12"/>
      <c r="ADZ3" s="12"/>
      <c r="AEA3" s="12"/>
      <c r="AEB3" s="12"/>
      <c r="AEC3" s="12"/>
      <c r="AED3" s="12"/>
      <c r="AEE3" s="12"/>
      <c r="AEF3" s="12"/>
      <c r="AEG3" s="12"/>
      <c r="AEH3" s="12"/>
      <c r="AEI3" s="12"/>
      <c r="AEJ3" s="12"/>
      <c r="AEK3" s="12"/>
      <c r="AEL3" s="12"/>
      <c r="AEM3" s="12"/>
      <c r="AEN3" s="12"/>
      <c r="AEO3" s="12"/>
      <c r="AEP3" s="12"/>
      <c r="AEQ3" s="12"/>
      <c r="AER3" s="12"/>
      <c r="AES3" s="12"/>
      <c r="AET3" s="12"/>
      <c r="AEU3" s="12"/>
      <c r="AEV3" s="12"/>
      <c r="AEW3" s="12"/>
      <c r="AEX3" s="12"/>
      <c r="AEY3" s="12"/>
      <c r="AEZ3" s="12"/>
      <c r="AFA3" s="12"/>
      <c r="AFB3" s="12"/>
      <c r="AFC3" s="12"/>
      <c r="AFD3" s="12"/>
      <c r="AFE3" s="12"/>
      <c r="AFF3" s="12"/>
      <c r="AFG3" s="12"/>
      <c r="AFH3" s="12"/>
      <c r="AFI3" s="12"/>
      <c r="AFJ3" s="12"/>
      <c r="AFK3" s="12"/>
      <c r="AFL3" s="12"/>
      <c r="AFM3" s="12"/>
      <c r="AFN3" s="12"/>
      <c r="AFO3" s="12"/>
      <c r="AFP3" s="12"/>
      <c r="AFQ3" s="12"/>
      <c r="AFR3" s="12"/>
      <c r="AFS3" s="12"/>
      <c r="AFT3" s="12"/>
      <c r="AFU3" s="12"/>
      <c r="AFV3" s="12"/>
      <c r="AFW3" s="12"/>
      <c r="AFX3" s="12"/>
      <c r="AFY3" s="12"/>
      <c r="AFZ3" s="12"/>
      <c r="AGA3" s="12"/>
      <c r="AGB3" s="12"/>
      <c r="AGC3" s="12"/>
      <c r="AGD3" s="12"/>
      <c r="AGE3" s="12"/>
      <c r="AGF3" s="12"/>
      <c r="AGG3" s="12"/>
      <c r="AGH3" s="12"/>
      <c r="AGI3" s="12"/>
      <c r="AGJ3" s="12"/>
      <c r="AGK3" s="12"/>
      <c r="AGL3" s="12"/>
      <c r="AGM3" s="12"/>
      <c r="AGN3" s="12"/>
      <c r="AGO3" s="12"/>
      <c r="AGP3" s="12"/>
      <c r="AGQ3" s="12"/>
      <c r="AGR3" s="12"/>
      <c r="AGS3" s="12"/>
      <c r="AGT3" s="12"/>
      <c r="AGU3" s="12"/>
      <c r="AGV3" s="12"/>
      <c r="AGW3" s="12"/>
      <c r="AGX3" s="12"/>
      <c r="AGY3" s="12"/>
      <c r="AGZ3" s="12"/>
      <c r="AHA3" s="12"/>
      <c r="AHB3" s="12"/>
      <c r="AHC3" s="12"/>
      <c r="AHD3" s="12"/>
      <c r="AHE3" s="12"/>
      <c r="AHF3" s="12"/>
      <c r="AHG3" s="12"/>
      <c r="AHH3" s="12"/>
      <c r="AHI3" s="12"/>
      <c r="AHJ3" s="12"/>
      <c r="AHK3" s="12"/>
      <c r="AHL3" s="12"/>
      <c r="AHM3" s="12"/>
      <c r="AHN3" s="12"/>
      <c r="AHO3" s="12"/>
      <c r="AHP3" s="12"/>
      <c r="AHQ3" s="12"/>
      <c r="AHR3" s="12"/>
      <c r="AHS3" s="12"/>
      <c r="AHT3" s="12"/>
      <c r="AHU3" s="12"/>
      <c r="AHV3" s="12"/>
      <c r="AHW3" s="12"/>
      <c r="AHX3" s="12"/>
      <c r="AHY3" s="12"/>
      <c r="AHZ3" s="12"/>
      <c r="AIA3" s="12"/>
      <c r="AIB3" s="12"/>
      <c r="AIC3" s="12"/>
      <c r="AID3" s="12"/>
      <c r="AIE3" s="12"/>
      <c r="AIF3" s="12"/>
      <c r="AIG3" s="12"/>
      <c r="AIH3" s="12"/>
      <c r="AII3" s="12"/>
      <c r="AIJ3" s="12"/>
      <c r="AIK3" s="12"/>
      <c r="AIL3" s="12"/>
      <c r="AIM3" s="12"/>
      <c r="AIN3" s="12"/>
      <c r="AIO3" s="12"/>
      <c r="AIP3" s="12"/>
      <c r="AIQ3" s="12"/>
      <c r="AIR3" s="12"/>
      <c r="AIS3" s="12"/>
      <c r="AIT3" s="12"/>
      <c r="AIU3" s="12"/>
      <c r="AIV3" s="12"/>
      <c r="AIW3" s="12"/>
      <c r="AIX3" s="12"/>
      <c r="AIY3" s="12"/>
      <c r="AIZ3" s="12"/>
      <c r="AJA3" s="12"/>
      <c r="AJB3" s="12"/>
      <c r="AJC3" s="12"/>
      <c r="AJD3" s="12"/>
      <c r="AJE3" s="12"/>
      <c r="AJF3" s="12"/>
      <c r="AJG3" s="12"/>
      <c r="AJH3" s="12"/>
      <c r="AJI3" s="12"/>
      <c r="AJJ3" s="12"/>
      <c r="AJK3" s="12"/>
      <c r="AJL3" s="12"/>
      <c r="AJM3" s="12"/>
      <c r="AJN3" s="12"/>
      <c r="AJO3" s="12"/>
      <c r="AJP3" s="12"/>
      <c r="AJQ3" s="12"/>
      <c r="AJR3" s="12"/>
      <c r="AJS3" s="12"/>
      <c r="AJT3" s="12"/>
      <c r="AJU3" s="12"/>
      <c r="AJV3" s="12"/>
      <c r="AJW3" s="12"/>
      <c r="AJX3" s="12"/>
      <c r="AJY3" s="12"/>
      <c r="AJZ3" s="12"/>
      <c r="AKA3" s="12"/>
      <c r="AKB3" s="12"/>
      <c r="AKC3" s="12"/>
      <c r="AKD3" s="12"/>
      <c r="AKE3" s="12"/>
      <c r="AKF3" s="12"/>
      <c r="AKG3" s="12"/>
      <c r="AKH3" s="12"/>
      <c r="AKI3" s="12"/>
      <c r="AKJ3" s="12"/>
      <c r="AKK3" s="12"/>
      <c r="AKL3" s="12"/>
      <c r="AKM3" s="12"/>
      <c r="AKN3" s="12"/>
      <c r="AKO3" s="12"/>
      <c r="AKP3" s="12"/>
      <c r="AKQ3" s="12"/>
      <c r="AKR3" s="12"/>
      <c r="AKS3" s="12"/>
      <c r="AKT3" s="12"/>
      <c r="AKU3" s="12"/>
      <c r="AKV3" s="12"/>
      <c r="AKW3" s="12"/>
      <c r="AKX3" s="12"/>
      <c r="AKY3" s="12"/>
      <c r="AKZ3" s="12"/>
      <c r="ALA3" s="12"/>
      <c r="ALB3" s="12"/>
      <c r="ALC3" s="12"/>
      <c r="ALD3" s="12"/>
      <c r="ALE3" s="12"/>
      <c r="ALF3" s="12"/>
      <c r="ALG3" s="12"/>
      <c r="ALH3" s="12"/>
      <c r="ALI3" s="12"/>
      <c r="ALJ3" s="12"/>
      <c r="ALK3" s="12"/>
      <c r="ALL3" s="12"/>
      <c r="ALM3" s="12"/>
      <c r="ALN3" s="12"/>
      <c r="ALO3" s="12"/>
      <c r="ALP3" s="12"/>
      <c r="ALQ3" s="12"/>
      <c r="ALR3" s="12"/>
      <c r="ALS3" s="12"/>
      <c r="ALT3" s="12"/>
      <c r="ALU3" s="12"/>
      <c r="ALV3" s="12"/>
      <c r="ALW3" s="12"/>
      <c r="ALX3" s="12"/>
      <c r="ALY3" s="12"/>
      <c r="ALZ3" s="12"/>
      <c r="AMA3" s="12"/>
      <c r="AMB3" s="12"/>
      <c r="AMC3" s="12"/>
      <c r="AMD3" s="12"/>
      <c r="AME3" s="12"/>
      <c r="AMF3" s="12"/>
      <c r="AMG3" s="12"/>
      <c r="AMH3" s="12"/>
      <c r="AMI3" s="12"/>
      <c r="AMJ3" s="12"/>
      <c r="AMK3" s="12"/>
      <c r="AML3" s="12"/>
      <c r="AMM3" s="12"/>
    </row>
    <row r="4" spans="1:1027" s="12" customFormat="1" ht="17" x14ac:dyDescent="0.2">
      <c r="A4" s="24">
        <v>2</v>
      </c>
      <c r="B4" s="26" t="s">
        <v>63</v>
      </c>
      <c r="C4" s="26" t="s">
        <v>9</v>
      </c>
      <c r="D4" s="39">
        <v>8915</v>
      </c>
      <c r="E4" s="40" t="s">
        <v>8</v>
      </c>
      <c r="F4" s="41" t="s">
        <v>51</v>
      </c>
      <c r="G4" s="63">
        <f>64*1.2</f>
        <v>76.8</v>
      </c>
      <c r="H4" s="59">
        <v>50.4</v>
      </c>
      <c r="I4" s="60">
        <f>75*1.45</f>
        <v>108.75</v>
      </c>
      <c r="J4" s="61">
        <f>(57*1.6)</f>
        <v>91.2</v>
      </c>
      <c r="K4" s="62">
        <f>G4+H4+I4+J4</f>
        <v>327.14999999999998</v>
      </c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  <c r="IX4" s="6"/>
      <c r="IY4" s="6"/>
      <c r="IZ4" s="6"/>
      <c r="JA4" s="6"/>
      <c r="JB4" s="6"/>
      <c r="JC4" s="6"/>
      <c r="JD4" s="6"/>
      <c r="JE4" s="6"/>
      <c r="JF4" s="6"/>
      <c r="JG4" s="6"/>
      <c r="JH4" s="6"/>
      <c r="JI4" s="6"/>
      <c r="JJ4" s="6"/>
      <c r="JK4" s="6"/>
      <c r="JL4" s="6"/>
      <c r="JM4" s="6"/>
      <c r="JN4" s="6"/>
      <c r="JO4" s="6"/>
      <c r="JP4" s="6"/>
      <c r="JQ4" s="6"/>
      <c r="JR4" s="6"/>
      <c r="JS4" s="6"/>
      <c r="JT4" s="6"/>
      <c r="JU4" s="6"/>
      <c r="JV4" s="6"/>
      <c r="JW4" s="6"/>
      <c r="JX4" s="6"/>
      <c r="JY4" s="6"/>
      <c r="JZ4" s="6"/>
      <c r="KA4" s="6"/>
      <c r="KB4" s="6"/>
      <c r="KC4" s="6"/>
      <c r="KD4" s="6"/>
      <c r="KE4" s="6"/>
      <c r="KF4" s="6"/>
      <c r="KG4" s="6"/>
      <c r="KH4" s="6"/>
      <c r="KI4" s="6"/>
      <c r="KJ4" s="6"/>
      <c r="KK4" s="6"/>
      <c r="KL4" s="6"/>
      <c r="KM4" s="6"/>
      <c r="KN4" s="6"/>
      <c r="KO4" s="6"/>
      <c r="KP4" s="6"/>
      <c r="KQ4" s="6"/>
      <c r="KR4" s="6"/>
      <c r="KS4" s="6"/>
      <c r="KT4" s="6"/>
      <c r="KU4" s="6"/>
      <c r="KV4" s="6"/>
      <c r="KW4" s="6"/>
      <c r="KX4" s="6"/>
      <c r="KY4" s="6"/>
      <c r="KZ4" s="6"/>
      <c r="LA4" s="6"/>
      <c r="LB4" s="6"/>
      <c r="LC4" s="6"/>
      <c r="LD4" s="6"/>
      <c r="LE4" s="6"/>
      <c r="LF4" s="6"/>
      <c r="LG4" s="6"/>
      <c r="LH4" s="6"/>
      <c r="LI4" s="6"/>
      <c r="LJ4" s="6"/>
      <c r="LK4" s="6"/>
      <c r="LL4" s="6"/>
      <c r="LM4" s="6"/>
      <c r="LN4" s="6"/>
      <c r="LO4" s="6"/>
      <c r="LP4" s="6"/>
      <c r="LQ4" s="6"/>
      <c r="LR4" s="6"/>
      <c r="LS4" s="6"/>
      <c r="LT4" s="6"/>
      <c r="LU4" s="6"/>
      <c r="LV4" s="6"/>
      <c r="LW4" s="6"/>
      <c r="LX4" s="6"/>
      <c r="LY4" s="6"/>
      <c r="LZ4" s="6"/>
      <c r="MA4" s="6"/>
      <c r="MB4" s="6"/>
      <c r="MC4" s="6"/>
      <c r="MD4" s="6"/>
      <c r="ME4" s="6"/>
      <c r="MF4" s="6"/>
      <c r="MG4" s="6"/>
      <c r="MH4" s="6"/>
      <c r="MI4" s="6"/>
      <c r="MJ4" s="6"/>
      <c r="MK4" s="6"/>
      <c r="ML4" s="6"/>
      <c r="MM4" s="6"/>
      <c r="MN4" s="6"/>
      <c r="MO4" s="6"/>
      <c r="MP4" s="6"/>
      <c r="MQ4" s="6"/>
      <c r="MR4" s="6"/>
      <c r="MS4" s="6"/>
      <c r="MT4" s="6"/>
      <c r="MU4" s="6"/>
      <c r="MV4" s="6"/>
      <c r="MW4" s="6"/>
      <c r="MX4" s="6"/>
      <c r="MY4" s="6"/>
      <c r="MZ4" s="6"/>
      <c r="NA4" s="6"/>
      <c r="NB4" s="6"/>
      <c r="NC4" s="6"/>
      <c r="ND4" s="6"/>
      <c r="NE4" s="6"/>
      <c r="NF4" s="6"/>
      <c r="NG4" s="6"/>
      <c r="NH4" s="6"/>
      <c r="NI4" s="6"/>
      <c r="NJ4" s="6"/>
      <c r="NK4" s="6"/>
      <c r="NL4" s="6"/>
      <c r="NM4" s="6"/>
      <c r="NN4" s="6"/>
      <c r="NO4" s="6"/>
      <c r="NP4" s="6"/>
      <c r="NQ4" s="6"/>
      <c r="NR4" s="6"/>
      <c r="NS4" s="6"/>
      <c r="NT4" s="6"/>
      <c r="NU4" s="6"/>
      <c r="NV4" s="6"/>
      <c r="NW4" s="6"/>
      <c r="NX4" s="6"/>
      <c r="NY4" s="6"/>
      <c r="NZ4" s="6"/>
      <c r="OA4" s="6"/>
      <c r="OB4" s="6"/>
      <c r="OC4" s="6"/>
      <c r="OD4" s="6"/>
      <c r="OE4" s="6"/>
      <c r="OF4" s="6"/>
      <c r="OG4" s="6"/>
      <c r="OH4" s="6"/>
      <c r="OI4" s="6"/>
      <c r="OJ4" s="6"/>
      <c r="OK4" s="6"/>
      <c r="OL4" s="6"/>
      <c r="OM4" s="6"/>
      <c r="ON4" s="6"/>
      <c r="OO4" s="6"/>
      <c r="OP4" s="6"/>
      <c r="OQ4" s="6"/>
      <c r="OR4" s="6"/>
      <c r="OS4" s="6"/>
      <c r="OT4" s="6"/>
      <c r="OU4" s="6"/>
      <c r="OV4" s="6"/>
      <c r="OW4" s="6"/>
      <c r="OX4" s="6"/>
      <c r="OY4" s="6"/>
      <c r="OZ4" s="6"/>
      <c r="PA4" s="6"/>
      <c r="PB4" s="6"/>
      <c r="PC4" s="6"/>
      <c r="PD4" s="6"/>
      <c r="PE4" s="6"/>
      <c r="PF4" s="6"/>
      <c r="PG4" s="6"/>
      <c r="PH4" s="6"/>
      <c r="PI4" s="6"/>
      <c r="PJ4" s="6"/>
      <c r="PK4" s="6"/>
      <c r="PL4" s="6"/>
      <c r="PM4" s="6"/>
      <c r="PN4" s="6"/>
      <c r="PO4" s="6"/>
      <c r="PP4" s="6"/>
      <c r="PQ4" s="6"/>
      <c r="PR4" s="6"/>
      <c r="PS4" s="6"/>
      <c r="PT4" s="6"/>
      <c r="PU4" s="6"/>
      <c r="PV4" s="6"/>
      <c r="PW4" s="6"/>
      <c r="PX4" s="6"/>
      <c r="PY4" s="6"/>
      <c r="PZ4" s="6"/>
      <c r="QA4" s="6"/>
      <c r="QB4" s="6"/>
      <c r="QC4" s="6"/>
      <c r="QD4" s="6"/>
      <c r="QE4" s="6"/>
      <c r="QF4" s="6"/>
      <c r="QG4" s="6"/>
      <c r="QH4" s="6"/>
      <c r="QI4" s="6"/>
      <c r="QJ4" s="6"/>
      <c r="QK4" s="6"/>
      <c r="QL4" s="6"/>
      <c r="QM4" s="6"/>
      <c r="QN4" s="6"/>
      <c r="QO4" s="6"/>
      <c r="QP4" s="6"/>
      <c r="QQ4" s="6"/>
      <c r="QR4" s="6"/>
      <c r="QS4" s="6"/>
      <c r="QT4" s="6"/>
      <c r="QU4" s="6"/>
      <c r="QV4" s="6"/>
      <c r="QW4" s="6"/>
      <c r="QX4" s="6"/>
      <c r="QY4" s="6"/>
      <c r="QZ4" s="6"/>
      <c r="RA4" s="6"/>
      <c r="RB4" s="6"/>
      <c r="RC4" s="6"/>
      <c r="RD4" s="6"/>
      <c r="RE4" s="6"/>
      <c r="RF4" s="6"/>
      <c r="RG4" s="6"/>
      <c r="RH4" s="6"/>
      <c r="RI4" s="6"/>
      <c r="RJ4" s="6"/>
      <c r="RK4" s="6"/>
      <c r="RL4" s="6"/>
      <c r="RM4" s="6"/>
      <c r="RN4" s="6"/>
      <c r="RO4" s="6"/>
      <c r="RP4" s="6"/>
      <c r="RQ4" s="6"/>
      <c r="RR4" s="6"/>
      <c r="RS4" s="6"/>
      <c r="RT4" s="6"/>
      <c r="RU4" s="6"/>
      <c r="RV4" s="6"/>
      <c r="RW4" s="6"/>
      <c r="RX4" s="6"/>
      <c r="RY4" s="6"/>
      <c r="RZ4" s="6"/>
      <c r="SA4" s="6"/>
      <c r="SB4" s="6"/>
      <c r="SC4" s="6"/>
      <c r="SD4" s="6"/>
      <c r="SE4" s="6"/>
      <c r="SF4" s="6"/>
      <c r="SG4" s="6"/>
      <c r="SH4" s="6"/>
      <c r="SI4" s="6"/>
      <c r="SJ4" s="6"/>
      <c r="SK4" s="6"/>
      <c r="SL4" s="6"/>
      <c r="SM4" s="6"/>
      <c r="SN4" s="6"/>
      <c r="SO4" s="6"/>
      <c r="SP4" s="6"/>
      <c r="SQ4" s="6"/>
      <c r="SR4" s="6"/>
      <c r="SS4" s="6"/>
      <c r="ST4" s="6"/>
      <c r="SU4" s="6"/>
      <c r="SV4" s="6"/>
      <c r="SW4" s="6"/>
      <c r="SX4" s="6"/>
      <c r="SY4" s="6"/>
      <c r="SZ4" s="6"/>
      <c r="TA4" s="6"/>
      <c r="TB4" s="6"/>
      <c r="TC4" s="6"/>
      <c r="TD4" s="6"/>
      <c r="TE4" s="6"/>
      <c r="TF4" s="6"/>
      <c r="TG4" s="6"/>
      <c r="TH4" s="6"/>
      <c r="TI4" s="6"/>
      <c r="TJ4" s="6"/>
      <c r="TK4" s="6"/>
      <c r="TL4" s="6"/>
      <c r="TM4" s="6"/>
      <c r="TN4" s="6"/>
      <c r="TO4" s="6"/>
      <c r="TP4" s="6"/>
      <c r="TQ4" s="6"/>
      <c r="TR4" s="6"/>
      <c r="TS4" s="6"/>
      <c r="TT4" s="6"/>
      <c r="TU4" s="6"/>
      <c r="TV4" s="6"/>
      <c r="TW4" s="6"/>
      <c r="TX4" s="6"/>
      <c r="TY4" s="6"/>
      <c r="TZ4" s="6"/>
      <c r="UA4" s="6"/>
      <c r="UB4" s="6"/>
      <c r="UC4" s="6"/>
      <c r="UD4" s="6"/>
      <c r="UE4" s="6"/>
      <c r="UF4" s="6"/>
      <c r="UG4" s="6"/>
      <c r="UH4" s="6"/>
      <c r="UI4" s="6"/>
      <c r="UJ4" s="6"/>
      <c r="UK4" s="6"/>
      <c r="UL4" s="6"/>
      <c r="UM4" s="6"/>
      <c r="UN4" s="6"/>
      <c r="UO4" s="6"/>
      <c r="UP4" s="6"/>
      <c r="UQ4" s="6"/>
      <c r="UR4" s="6"/>
      <c r="US4" s="6"/>
      <c r="UT4" s="6"/>
      <c r="UU4" s="6"/>
      <c r="UV4" s="6"/>
      <c r="UW4" s="6"/>
      <c r="UX4" s="6"/>
      <c r="UY4" s="6"/>
      <c r="UZ4" s="6"/>
      <c r="VA4" s="6"/>
      <c r="VB4" s="6"/>
      <c r="VC4" s="6"/>
      <c r="VD4" s="6"/>
      <c r="VE4" s="6"/>
      <c r="VF4" s="6"/>
      <c r="VG4" s="6"/>
      <c r="VH4" s="6"/>
      <c r="VI4" s="6"/>
      <c r="VJ4" s="6"/>
      <c r="VK4" s="6"/>
      <c r="VL4" s="6"/>
      <c r="VM4" s="6"/>
      <c r="VN4" s="6"/>
      <c r="VO4" s="6"/>
      <c r="VP4" s="6"/>
      <c r="VQ4" s="6"/>
      <c r="VR4" s="6"/>
      <c r="VS4" s="6"/>
      <c r="VT4" s="6"/>
      <c r="VU4" s="6"/>
      <c r="VV4" s="6"/>
      <c r="VW4" s="6"/>
      <c r="VX4" s="6"/>
      <c r="VY4" s="6"/>
      <c r="VZ4" s="6"/>
      <c r="WA4" s="6"/>
      <c r="WB4" s="6"/>
      <c r="WC4" s="6"/>
      <c r="WD4" s="6"/>
      <c r="WE4" s="6"/>
      <c r="WF4" s="6"/>
      <c r="WG4" s="6"/>
      <c r="WH4" s="6"/>
      <c r="WI4" s="6"/>
      <c r="WJ4" s="6"/>
      <c r="WK4" s="6"/>
      <c r="WL4" s="6"/>
      <c r="WM4" s="6"/>
      <c r="WN4" s="6"/>
      <c r="WO4" s="6"/>
      <c r="WP4" s="6"/>
      <c r="WQ4" s="6"/>
      <c r="WR4" s="6"/>
      <c r="WS4" s="6"/>
      <c r="WT4" s="6"/>
      <c r="WU4" s="6"/>
      <c r="WV4" s="6"/>
      <c r="WW4" s="6"/>
      <c r="WX4" s="6"/>
      <c r="WY4" s="6"/>
      <c r="WZ4" s="6"/>
      <c r="XA4" s="6"/>
      <c r="XB4" s="6"/>
      <c r="XC4" s="6"/>
      <c r="XD4" s="6"/>
      <c r="XE4" s="6"/>
      <c r="XF4" s="6"/>
      <c r="XG4" s="6"/>
      <c r="XH4" s="6"/>
      <c r="XI4" s="6"/>
      <c r="XJ4" s="6"/>
      <c r="XK4" s="6"/>
      <c r="XL4" s="6"/>
      <c r="XM4" s="6"/>
      <c r="XN4" s="6"/>
      <c r="XO4" s="6"/>
      <c r="XP4" s="6"/>
      <c r="XQ4" s="6"/>
      <c r="XR4" s="6"/>
      <c r="XS4" s="6"/>
      <c r="XT4" s="6"/>
      <c r="XU4" s="6"/>
      <c r="XV4" s="6"/>
      <c r="XW4" s="6"/>
      <c r="XX4" s="6"/>
      <c r="XY4" s="6"/>
      <c r="XZ4" s="6"/>
      <c r="YA4" s="6"/>
      <c r="YB4" s="6"/>
      <c r="YC4" s="6"/>
      <c r="YD4" s="6"/>
      <c r="YE4" s="6"/>
      <c r="YF4" s="6"/>
      <c r="YG4" s="6"/>
      <c r="YH4" s="6"/>
      <c r="YI4" s="6"/>
      <c r="YJ4" s="6"/>
      <c r="YK4" s="6"/>
      <c r="YL4" s="6"/>
      <c r="YM4" s="6"/>
      <c r="YN4" s="6"/>
      <c r="YO4" s="6"/>
      <c r="YP4" s="6"/>
      <c r="YQ4" s="6"/>
      <c r="YR4" s="6"/>
      <c r="YS4" s="6"/>
      <c r="YT4" s="6"/>
      <c r="YU4" s="6"/>
      <c r="YV4" s="6"/>
      <c r="YW4" s="6"/>
      <c r="YX4" s="6"/>
      <c r="YY4" s="6"/>
      <c r="YZ4" s="6"/>
      <c r="ZA4" s="6"/>
      <c r="ZB4" s="6"/>
      <c r="ZC4" s="6"/>
      <c r="ZD4" s="6"/>
      <c r="ZE4" s="6"/>
      <c r="ZF4" s="6"/>
      <c r="ZG4" s="6"/>
      <c r="ZH4" s="6"/>
      <c r="ZI4" s="6"/>
      <c r="ZJ4" s="6"/>
      <c r="ZK4" s="6"/>
      <c r="ZL4" s="6"/>
      <c r="ZM4" s="6"/>
      <c r="ZN4" s="6"/>
      <c r="ZO4" s="6"/>
      <c r="ZP4" s="6"/>
      <c r="ZQ4" s="6"/>
      <c r="ZR4" s="6"/>
      <c r="ZS4" s="6"/>
      <c r="ZT4" s="6"/>
      <c r="ZU4" s="6"/>
      <c r="ZV4" s="6"/>
      <c r="ZW4" s="6"/>
      <c r="ZX4" s="6"/>
      <c r="ZY4" s="6"/>
      <c r="ZZ4" s="6"/>
      <c r="AAA4" s="6"/>
      <c r="AAB4" s="6"/>
      <c r="AAC4" s="6"/>
      <c r="AAD4" s="6"/>
      <c r="AAE4" s="6"/>
      <c r="AAF4" s="6"/>
      <c r="AAG4" s="6"/>
      <c r="AAH4" s="6"/>
      <c r="AAI4" s="6"/>
      <c r="AAJ4" s="6"/>
      <c r="AAK4" s="6"/>
      <c r="AAL4" s="6"/>
      <c r="AAM4" s="6"/>
      <c r="AAN4" s="6"/>
      <c r="AAO4" s="6"/>
      <c r="AAP4" s="6"/>
      <c r="AAQ4" s="6"/>
      <c r="AAR4" s="6"/>
      <c r="AAS4" s="6"/>
      <c r="AAT4" s="6"/>
      <c r="AAU4" s="6"/>
      <c r="AAV4" s="6"/>
      <c r="AAW4" s="6"/>
      <c r="AAX4" s="6"/>
      <c r="AAY4" s="6"/>
      <c r="AAZ4" s="6"/>
      <c r="ABA4" s="6"/>
      <c r="ABB4" s="6"/>
      <c r="ABC4" s="6"/>
      <c r="ABD4" s="6"/>
      <c r="ABE4" s="6"/>
      <c r="ABF4" s="6"/>
      <c r="ABG4" s="6"/>
      <c r="ABH4" s="6"/>
      <c r="ABI4" s="6"/>
      <c r="ABJ4" s="6"/>
      <c r="ABK4" s="6"/>
      <c r="ABL4" s="6"/>
      <c r="ABM4" s="6"/>
      <c r="ABN4" s="6"/>
      <c r="ABO4" s="6"/>
      <c r="ABP4" s="6"/>
      <c r="ABQ4" s="6"/>
      <c r="ABR4" s="6"/>
      <c r="ABS4" s="6"/>
      <c r="ABT4" s="6"/>
      <c r="ABU4" s="6"/>
      <c r="ABV4" s="6"/>
      <c r="ABW4" s="6"/>
      <c r="ABX4" s="6"/>
      <c r="ABY4" s="6"/>
      <c r="ABZ4" s="6"/>
      <c r="ACA4" s="6"/>
      <c r="ACB4" s="6"/>
      <c r="ACC4" s="6"/>
      <c r="ACD4" s="6"/>
      <c r="ACE4" s="6"/>
      <c r="ACF4" s="6"/>
      <c r="ACG4" s="6"/>
      <c r="ACH4" s="6"/>
      <c r="ACI4" s="6"/>
      <c r="ACJ4" s="6"/>
      <c r="ACK4" s="6"/>
      <c r="ACL4" s="6"/>
      <c r="ACM4" s="6"/>
      <c r="ACN4" s="6"/>
      <c r="ACO4" s="6"/>
      <c r="ACP4" s="6"/>
      <c r="ACQ4" s="6"/>
      <c r="ACR4" s="6"/>
      <c r="ACS4" s="6"/>
      <c r="ACT4" s="6"/>
      <c r="ACU4" s="6"/>
      <c r="ACV4" s="6"/>
      <c r="ACW4" s="6"/>
      <c r="ACX4" s="6"/>
      <c r="ACY4" s="6"/>
      <c r="ACZ4" s="6"/>
      <c r="ADA4" s="6"/>
      <c r="ADB4" s="6"/>
      <c r="ADC4" s="6"/>
      <c r="ADD4" s="6"/>
      <c r="ADE4" s="6"/>
      <c r="ADF4" s="6"/>
      <c r="ADG4" s="6"/>
      <c r="ADH4" s="6"/>
      <c r="ADI4" s="6"/>
      <c r="ADJ4" s="6"/>
      <c r="ADK4" s="6"/>
      <c r="ADL4" s="6"/>
      <c r="ADM4" s="6"/>
      <c r="ADN4" s="6"/>
      <c r="ADO4" s="6"/>
      <c r="ADP4" s="6"/>
      <c r="ADQ4" s="6"/>
      <c r="ADR4" s="6"/>
      <c r="ADS4" s="6"/>
      <c r="ADT4" s="6"/>
      <c r="ADU4" s="6"/>
      <c r="ADV4" s="6"/>
      <c r="ADW4" s="6"/>
      <c r="ADX4" s="6"/>
      <c r="ADY4" s="6"/>
      <c r="ADZ4" s="6"/>
      <c r="AEA4" s="6"/>
      <c r="AEB4" s="6"/>
      <c r="AEC4" s="6"/>
      <c r="AED4" s="6"/>
      <c r="AEE4" s="6"/>
      <c r="AEF4" s="6"/>
      <c r="AEG4" s="6"/>
      <c r="AEH4" s="6"/>
      <c r="AEI4" s="6"/>
      <c r="AEJ4" s="6"/>
      <c r="AEK4" s="6"/>
      <c r="AEL4" s="6"/>
      <c r="AEM4" s="6"/>
      <c r="AEN4" s="6"/>
      <c r="AEO4" s="6"/>
      <c r="AEP4" s="6"/>
      <c r="AEQ4" s="6"/>
      <c r="AER4" s="6"/>
      <c r="AES4" s="6"/>
      <c r="AET4" s="6"/>
      <c r="AEU4" s="6"/>
      <c r="AEV4" s="6"/>
      <c r="AEW4" s="6"/>
      <c r="AEX4" s="6"/>
      <c r="AEY4" s="6"/>
      <c r="AEZ4" s="6"/>
      <c r="AFA4" s="6"/>
      <c r="AFB4" s="6"/>
      <c r="AFC4" s="6"/>
      <c r="AFD4" s="6"/>
      <c r="AFE4" s="6"/>
      <c r="AFF4" s="6"/>
      <c r="AFG4" s="6"/>
      <c r="AFH4" s="6"/>
      <c r="AFI4" s="6"/>
      <c r="AFJ4" s="6"/>
      <c r="AFK4" s="6"/>
      <c r="AFL4" s="6"/>
      <c r="AFM4" s="6"/>
      <c r="AFN4" s="6"/>
      <c r="AFO4" s="6"/>
      <c r="AFP4" s="6"/>
      <c r="AFQ4" s="6"/>
      <c r="AFR4" s="6"/>
      <c r="AFS4" s="6"/>
      <c r="AFT4" s="6"/>
      <c r="AFU4" s="6"/>
      <c r="AFV4" s="6"/>
      <c r="AFW4" s="6"/>
      <c r="AFX4" s="6"/>
      <c r="AFY4" s="6"/>
      <c r="AFZ4" s="6"/>
      <c r="AGA4" s="6"/>
      <c r="AGB4" s="6"/>
      <c r="AGC4" s="6"/>
      <c r="AGD4" s="6"/>
      <c r="AGE4" s="6"/>
      <c r="AGF4" s="6"/>
      <c r="AGG4" s="6"/>
      <c r="AGH4" s="6"/>
      <c r="AGI4" s="6"/>
      <c r="AGJ4" s="6"/>
      <c r="AGK4" s="6"/>
      <c r="AGL4" s="6"/>
      <c r="AGM4" s="6"/>
      <c r="AGN4" s="6"/>
      <c r="AGO4" s="6"/>
      <c r="AGP4" s="6"/>
      <c r="AGQ4" s="6"/>
      <c r="AGR4" s="6"/>
      <c r="AGS4" s="6"/>
      <c r="AGT4" s="6"/>
      <c r="AGU4" s="6"/>
      <c r="AGV4" s="6"/>
      <c r="AGW4" s="6"/>
      <c r="AGX4" s="6"/>
      <c r="AGY4" s="6"/>
      <c r="AGZ4" s="6"/>
      <c r="AHA4" s="6"/>
      <c r="AHB4" s="6"/>
      <c r="AHC4" s="6"/>
      <c r="AHD4" s="6"/>
      <c r="AHE4" s="6"/>
      <c r="AHF4" s="6"/>
      <c r="AHG4" s="6"/>
      <c r="AHH4" s="6"/>
      <c r="AHI4" s="6"/>
      <c r="AHJ4" s="6"/>
      <c r="AHK4" s="6"/>
      <c r="AHL4" s="6"/>
      <c r="AHM4" s="6"/>
      <c r="AHN4" s="6"/>
      <c r="AHO4" s="6"/>
      <c r="AHP4" s="6"/>
      <c r="AHQ4" s="6"/>
      <c r="AHR4" s="6"/>
      <c r="AHS4" s="6"/>
      <c r="AHT4" s="6"/>
      <c r="AHU4" s="6"/>
      <c r="AHV4" s="6"/>
      <c r="AHW4" s="6"/>
      <c r="AHX4" s="6"/>
      <c r="AHY4" s="6"/>
      <c r="AHZ4" s="6"/>
      <c r="AIA4" s="6"/>
      <c r="AIB4" s="6"/>
      <c r="AIC4" s="6"/>
      <c r="AID4" s="6"/>
      <c r="AIE4" s="6"/>
      <c r="AIF4" s="6"/>
      <c r="AIG4" s="6"/>
      <c r="AIH4" s="6"/>
      <c r="AII4" s="6"/>
      <c r="AIJ4" s="6"/>
      <c r="AIK4" s="6"/>
      <c r="AIL4" s="6"/>
      <c r="AIM4" s="6"/>
      <c r="AIN4" s="6"/>
      <c r="AIO4" s="6"/>
      <c r="AIP4" s="6"/>
      <c r="AIQ4" s="6"/>
      <c r="AIR4" s="6"/>
      <c r="AIS4" s="6"/>
      <c r="AIT4" s="6"/>
      <c r="AIU4" s="6"/>
      <c r="AIV4" s="6"/>
      <c r="AIW4" s="6"/>
      <c r="AIX4" s="6"/>
      <c r="AIY4" s="6"/>
      <c r="AIZ4" s="6"/>
      <c r="AJA4" s="6"/>
      <c r="AJB4" s="6"/>
      <c r="AJC4" s="6"/>
      <c r="AJD4" s="6"/>
      <c r="AJE4" s="6"/>
      <c r="AJF4" s="6"/>
      <c r="AJG4" s="6"/>
      <c r="AJH4" s="6"/>
      <c r="AJI4" s="6"/>
      <c r="AJJ4" s="6"/>
      <c r="AJK4" s="6"/>
      <c r="AJL4" s="6"/>
      <c r="AJM4" s="6"/>
      <c r="AJN4" s="6"/>
      <c r="AJO4" s="6"/>
      <c r="AJP4" s="6"/>
      <c r="AJQ4" s="6"/>
      <c r="AJR4" s="6"/>
      <c r="AJS4" s="6"/>
      <c r="AJT4" s="6"/>
      <c r="AJU4" s="6"/>
      <c r="AJV4" s="6"/>
      <c r="AJW4" s="6"/>
      <c r="AJX4" s="6"/>
      <c r="AJY4" s="6"/>
      <c r="AJZ4" s="6"/>
      <c r="AKA4" s="6"/>
      <c r="AKB4" s="6"/>
      <c r="AKC4" s="6"/>
      <c r="AKD4" s="6"/>
      <c r="AKE4" s="6"/>
      <c r="AKF4" s="6"/>
      <c r="AKG4" s="6"/>
      <c r="AKH4" s="6"/>
      <c r="AKI4" s="6"/>
      <c r="AKJ4" s="6"/>
      <c r="AKK4" s="6"/>
      <c r="AKL4" s="6"/>
      <c r="AKM4" s="6"/>
      <c r="AKN4" s="6"/>
      <c r="AKO4" s="6"/>
      <c r="AKP4" s="6"/>
      <c r="AKQ4" s="6"/>
      <c r="AKR4" s="6"/>
      <c r="AKS4" s="6"/>
      <c r="AKT4" s="6"/>
      <c r="AKU4" s="6"/>
      <c r="AKV4" s="6"/>
      <c r="AKW4" s="6"/>
      <c r="AKX4" s="6"/>
      <c r="AKY4" s="6"/>
      <c r="AKZ4" s="6"/>
      <c r="ALA4" s="6"/>
      <c r="ALB4" s="6"/>
      <c r="ALC4" s="6"/>
      <c r="ALD4" s="6"/>
      <c r="ALE4" s="6"/>
      <c r="ALF4" s="6"/>
      <c r="ALG4" s="6"/>
      <c r="ALH4" s="6"/>
      <c r="ALI4" s="6"/>
      <c r="ALJ4" s="6"/>
      <c r="ALK4" s="6"/>
      <c r="ALL4" s="6"/>
      <c r="ALM4" s="6"/>
      <c r="ALN4" s="6"/>
      <c r="ALO4" s="6"/>
      <c r="ALP4" s="6"/>
      <c r="ALQ4" s="6"/>
      <c r="ALR4" s="6"/>
      <c r="ALS4" s="6"/>
      <c r="ALT4" s="6"/>
      <c r="ALU4" s="6"/>
      <c r="ALV4" s="6"/>
      <c r="ALW4" s="6"/>
      <c r="ALX4" s="6"/>
      <c r="ALY4" s="6"/>
      <c r="ALZ4" s="6"/>
      <c r="AMA4" s="6"/>
      <c r="AMB4" s="6"/>
      <c r="AMC4" s="6"/>
      <c r="AMD4" s="6"/>
      <c r="AME4" s="6"/>
      <c r="AMF4" s="6"/>
      <c r="AMG4" s="6"/>
      <c r="AMH4" s="6"/>
      <c r="AMI4" s="6"/>
      <c r="AMJ4" s="6"/>
      <c r="AMK4" s="6"/>
      <c r="AML4" s="6"/>
      <c r="AMM4" s="6"/>
    </row>
    <row r="5" spans="1:1027" s="12" customFormat="1" ht="17" x14ac:dyDescent="0.2">
      <c r="A5" s="24">
        <v>3</v>
      </c>
      <c r="B5" s="27" t="s">
        <v>20</v>
      </c>
      <c r="C5" s="27" t="s">
        <v>11</v>
      </c>
      <c r="D5" s="41">
        <v>8920</v>
      </c>
      <c r="E5" s="41" t="s">
        <v>6</v>
      </c>
      <c r="F5" s="41" t="s">
        <v>50</v>
      </c>
      <c r="G5" s="63">
        <f>43</f>
        <v>43</v>
      </c>
      <c r="H5" s="59">
        <v>64</v>
      </c>
      <c r="I5" s="60">
        <v>85</v>
      </c>
      <c r="J5" s="61">
        <f>67.5</f>
        <v>67.5</v>
      </c>
      <c r="K5" s="62">
        <f>G5+H5+I5+J5</f>
        <v>259.5</v>
      </c>
    </row>
    <row r="6" spans="1:1027" s="12" customFormat="1" ht="17" x14ac:dyDescent="0.2">
      <c r="A6" s="24">
        <v>4</v>
      </c>
      <c r="B6" s="22" t="s">
        <v>44</v>
      </c>
      <c r="C6" s="22" t="s">
        <v>45</v>
      </c>
      <c r="D6" s="41">
        <v>9155</v>
      </c>
      <c r="E6" s="41" t="s">
        <v>25</v>
      </c>
      <c r="F6" s="41" t="s">
        <v>50</v>
      </c>
      <c r="G6" s="63">
        <f>24*1.6</f>
        <v>38.400000000000006</v>
      </c>
      <c r="H6" s="59">
        <v>51.2</v>
      </c>
      <c r="I6" s="60">
        <f>38*1.6</f>
        <v>60.800000000000004</v>
      </c>
      <c r="J6" s="61">
        <f>(48*1.3)</f>
        <v>62.400000000000006</v>
      </c>
      <c r="K6" s="62">
        <f>G6+H6+I6+J6</f>
        <v>212.8</v>
      </c>
    </row>
    <row r="7" spans="1:1027" s="12" customFormat="1" ht="17" x14ac:dyDescent="0.2">
      <c r="A7" s="24">
        <v>5</v>
      </c>
      <c r="B7" s="28" t="s">
        <v>12</v>
      </c>
      <c r="C7" s="28" t="s">
        <v>13</v>
      </c>
      <c r="D7" s="39">
        <v>6985</v>
      </c>
      <c r="E7" s="41" t="s">
        <v>7</v>
      </c>
      <c r="F7" s="41" t="s">
        <v>47</v>
      </c>
      <c r="G7" s="63">
        <f>100*0.9</f>
        <v>90</v>
      </c>
      <c r="H7" s="59"/>
      <c r="I7" s="60"/>
      <c r="J7" s="61">
        <f>(150*0.8)</f>
        <v>120</v>
      </c>
      <c r="K7" s="62">
        <f>G7+H7+I7+J7</f>
        <v>210</v>
      </c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  <c r="IX7" s="6"/>
      <c r="IY7" s="6"/>
      <c r="IZ7" s="6"/>
      <c r="JA7" s="6"/>
      <c r="JB7" s="6"/>
      <c r="JC7" s="6"/>
      <c r="JD7" s="6"/>
      <c r="JE7" s="6"/>
      <c r="JF7" s="6"/>
      <c r="JG7" s="6"/>
      <c r="JH7" s="6"/>
      <c r="JI7" s="6"/>
      <c r="JJ7" s="6"/>
      <c r="JK7" s="6"/>
      <c r="JL7" s="6"/>
      <c r="JM7" s="6"/>
      <c r="JN7" s="6"/>
      <c r="JO7" s="6"/>
      <c r="JP7" s="6"/>
      <c r="JQ7" s="6"/>
      <c r="JR7" s="6"/>
      <c r="JS7" s="6"/>
      <c r="JT7" s="6"/>
      <c r="JU7" s="6"/>
      <c r="JV7" s="6"/>
      <c r="JW7" s="6"/>
      <c r="JX7" s="6"/>
      <c r="JY7" s="6"/>
      <c r="JZ7" s="6"/>
      <c r="KA7" s="6"/>
      <c r="KB7" s="6"/>
      <c r="KC7" s="6"/>
      <c r="KD7" s="6"/>
      <c r="KE7" s="6"/>
      <c r="KF7" s="6"/>
      <c r="KG7" s="6"/>
      <c r="KH7" s="6"/>
      <c r="KI7" s="6"/>
      <c r="KJ7" s="6"/>
      <c r="KK7" s="6"/>
      <c r="KL7" s="6"/>
      <c r="KM7" s="6"/>
      <c r="KN7" s="6"/>
      <c r="KO7" s="6"/>
      <c r="KP7" s="6"/>
      <c r="KQ7" s="6"/>
      <c r="KR7" s="6"/>
      <c r="KS7" s="6"/>
      <c r="KT7" s="6"/>
      <c r="KU7" s="6"/>
      <c r="KV7" s="6"/>
      <c r="KW7" s="6"/>
      <c r="KX7" s="6"/>
      <c r="KY7" s="6"/>
      <c r="KZ7" s="6"/>
      <c r="LA7" s="6"/>
      <c r="LB7" s="6"/>
      <c r="LC7" s="6"/>
      <c r="LD7" s="6"/>
      <c r="LE7" s="6"/>
      <c r="LF7" s="6"/>
      <c r="LG7" s="6"/>
      <c r="LH7" s="6"/>
      <c r="LI7" s="6"/>
      <c r="LJ7" s="6"/>
      <c r="LK7" s="6"/>
      <c r="LL7" s="6"/>
      <c r="LM7" s="6"/>
      <c r="LN7" s="6"/>
      <c r="LO7" s="6"/>
      <c r="LP7" s="6"/>
      <c r="LQ7" s="6"/>
      <c r="LR7" s="6"/>
      <c r="LS7" s="6"/>
      <c r="LT7" s="6"/>
      <c r="LU7" s="6"/>
      <c r="LV7" s="6"/>
      <c r="LW7" s="6"/>
      <c r="LX7" s="6"/>
      <c r="LY7" s="6"/>
      <c r="LZ7" s="6"/>
      <c r="MA7" s="6"/>
      <c r="MB7" s="6"/>
      <c r="MC7" s="6"/>
      <c r="MD7" s="6"/>
      <c r="ME7" s="6"/>
      <c r="MF7" s="6"/>
      <c r="MG7" s="6"/>
      <c r="MH7" s="6"/>
      <c r="MI7" s="6"/>
      <c r="MJ7" s="6"/>
      <c r="MK7" s="6"/>
      <c r="ML7" s="6"/>
      <c r="MM7" s="6"/>
      <c r="MN7" s="6"/>
      <c r="MO7" s="6"/>
      <c r="MP7" s="6"/>
      <c r="MQ7" s="6"/>
      <c r="MR7" s="6"/>
      <c r="MS7" s="6"/>
      <c r="MT7" s="6"/>
      <c r="MU7" s="6"/>
      <c r="MV7" s="6"/>
      <c r="MW7" s="6"/>
      <c r="MX7" s="6"/>
      <c r="MY7" s="6"/>
      <c r="MZ7" s="6"/>
      <c r="NA7" s="6"/>
      <c r="NB7" s="6"/>
      <c r="NC7" s="6"/>
      <c r="ND7" s="6"/>
      <c r="NE7" s="6"/>
      <c r="NF7" s="6"/>
      <c r="NG7" s="6"/>
      <c r="NH7" s="6"/>
      <c r="NI7" s="6"/>
      <c r="NJ7" s="6"/>
      <c r="NK7" s="6"/>
      <c r="NL7" s="6"/>
      <c r="NM7" s="6"/>
      <c r="NN7" s="6"/>
      <c r="NO7" s="6"/>
      <c r="NP7" s="6"/>
      <c r="NQ7" s="6"/>
      <c r="NR7" s="6"/>
      <c r="NS7" s="6"/>
      <c r="NT7" s="6"/>
      <c r="NU7" s="6"/>
      <c r="NV7" s="6"/>
      <c r="NW7" s="6"/>
      <c r="NX7" s="6"/>
      <c r="NY7" s="6"/>
      <c r="NZ7" s="6"/>
      <c r="OA7" s="6"/>
      <c r="OB7" s="6"/>
      <c r="OC7" s="6"/>
      <c r="OD7" s="6"/>
      <c r="OE7" s="6"/>
      <c r="OF7" s="6"/>
      <c r="OG7" s="6"/>
      <c r="OH7" s="6"/>
      <c r="OI7" s="6"/>
      <c r="OJ7" s="6"/>
      <c r="OK7" s="6"/>
      <c r="OL7" s="6"/>
      <c r="OM7" s="6"/>
      <c r="ON7" s="6"/>
      <c r="OO7" s="6"/>
      <c r="OP7" s="6"/>
      <c r="OQ7" s="6"/>
      <c r="OR7" s="6"/>
      <c r="OS7" s="6"/>
      <c r="OT7" s="6"/>
      <c r="OU7" s="6"/>
      <c r="OV7" s="6"/>
      <c r="OW7" s="6"/>
      <c r="OX7" s="6"/>
      <c r="OY7" s="6"/>
      <c r="OZ7" s="6"/>
      <c r="PA7" s="6"/>
      <c r="PB7" s="6"/>
      <c r="PC7" s="6"/>
      <c r="PD7" s="6"/>
      <c r="PE7" s="6"/>
      <c r="PF7" s="6"/>
      <c r="PG7" s="6"/>
      <c r="PH7" s="6"/>
      <c r="PI7" s="6"/>
      <c r="PJ7" s="6"/>
      <c r="PK7" s="6"/>
      <c r="PL7" s="6"/>
      <c r="PM7" s="6"/>
      <c r="PN7" s="6"/>
      <c r="PO7" s="6"/>
      <c r="PP7" s="6"/>
      <c r="PQ7" s="6"/>
      <c r="PR7" s="6"/>
      <c r="PS7" s="6"/>
      <c r="PT7" s="6"/>
      <c r="PU7" s="6"/>
      <c r="PV7" s="6"/>
      <c r="PW7" s="6"/>
      <c r="PX7" s="6"/>
      <c r="PY7" s="6"/>
      <c r="PZ7" s="6"/>
      <c r="QA7" s="6"/>
      <c r="QB7" s="6"/>
      <c r="QC7" s="6"/>
      <c r="QD7" s="6"/>
      <c r="QE7" s="6"/>
      <c r="QF7" s="6"/>
      <c r="QG7" s="6"/>
      <c r="QH7" s="6"/>
      <c r="QI7" s="6"/>
      <c r="QJ7" s="6"/>
      <c r="QK7" s="6"/>
      <c r="QL7" s="6"/>
      <c r="QM7" s="6"/>
      <c r="QN7" s="6"/>
      <c r="QO7" s="6"/>
      <c r="QP7" s="6"/>
      <c r="QQ7" s="6"/>
      <c r="QR7" s="6"/>
      <c r="QS7" s="6"/>
      <c r="QT7" s="6"/>
      <c r="QU7" s="6"/>
      <c r="QV7" s="6"/>
      <c r="QW7" s="6"/>
      <c r="QX7" s="6"/>
      <c r="QY7" s="6"/>
      <c r="QZ7" s="6"/>
      <c r="RA7" s="6"/>
      <c r="RB7" s="6"/>
      <c r="RC7" s="6"/>
      <c r="RD7" s="6"/>
      <c r="RE7" s="6"/>
      <c r="RF7" s="6"/>
      <c r="RG7" s="6"/>
      <c r="RH7" s="6"/>
      <c r="RI7" s="6"/>
      <c r="RJ7" s="6"/>
      <c r="RK7" s="6"/>
      <c r="RL7" s="6"/>
      <c r="RM7" s="6"/>
      <c r="RN7" s="6"/>
      <c r="RO7" s="6"/>
      <c r="RP7" s="6"/>
      <c r="RQ7" s="6"/>
      <c r="RR7" s="6"/>
      <c r="RS7" s="6"/>
      <c r="RT7" s="6"/>
      <c r="RU7" s="6"/>
      <c r="RV7" s="6"/>
      <c r="RW7" s="6"/>
      <c r="RX7" s="6"/>
      <c r="RY7" s="6"/>
      <c r="RZ7" s="6"/>
      <c r="SA7" s="6"/>
      <c r="SB7" s="6"/>
      <c r="SC7" s="6"/>
      <c r="SD7" s="6"/>
      <c r="SE7" s="6"/>
      <c r="SF7" s="6"/>
      <c r="SG7" s="6"/>
      <c r="SH7" s="6"/>
      <c r="SI7" s="6"/>
      <c r="SJ7" s="6"/>
      <c r="SK7" s="6"/>
      <c r="SL7" s="6"/>
      <c r="SM7" s="6"/>
      <c r="SN7" s="6"/>
      <c r="SO7" s="6"/>
      <c r="SP7" s="6"/>
      <c r="SQ7" s="6"/>
      <c r="SR7" s="6"/>
      <c r="SS7" s="6"/>
      <c r="ST7" s="6"/>
      <c r="SU7" s="6"/>
      <c r="SV7" s="6"/>
      <c r="SW7" s="6"/>
      <c r="SX7" s="6"/>
      <c r="SY7" s="6"/>
      <c r="SZ7" s="6"/>
      <c r="TA7" s="6"/>
      <c r="TB7" s="6"/>
      <c r="TC7" s="6"/>
      <c r="TD7" s="6"/>
      <c r="TE7" s="6"/>
      <c r="TF7" s="6"/>
      <c r="TG7" s="6"/>
      <c r="TH7" s="6"/>
      <c r="TI7" s="6"/>
      <c r="TJ7" s="6"/>
      <c r="TK7" s="6"/>
      <c r="TL7" s="6"/>
      <c r="TM7" s="6"/>
      <c r="TN7" s="6"/>
      <c r="TO7" s="6"/>
      <c r="TP7" s="6"/>
      <c r="TQ7" s="6"/>
      <c r="TR7" s="6"/>
      <c r="TS7" s="6"/>
      <c r="TT7" s="6"/>
      <c r="TU7" s="6"/>
      <c r="TV7" s="6"/>
      <c r="TW7" s="6"/>
      <c r="TX7" s="6"/>
      <c r="TY7" s="6"/>
      <c r="TZ7" s="6"/>
      <c r="UA7" s="6"/>
      <c r="UB7" s="6"/>
      <c r="UC7" s="6"/>
      <c r="UD7" s="6"/>
      <c r="UE7" s="6"/>
      <c r="UF7" s="6"/>
      <c r="UG7" s="6"/>
      <c r="UH7" s="6"/>
      <c r="UI7" s="6"/>
      <c r="UJ7" s="6"/>
      <c r="UK7" s="6"/>
      <c r="UL7" s="6"/>
      <c r="UM7" s="6"/>
      <c r="UN7" s="6"/>
      <c r="UO7" s="6"/>
      <c r="UP7" s="6"/>
      <c r="UQ7" s="6"/>
      <c r="UR7" s="6"/>
      <c r="US7" s="6"/>
      <c r="UT7" s="6"/>
      <c r="UU7" s="6"/>
      <c r="UV7" s="6"/>
      <c r="UW7" s="6"/>
      <c r="UX7" s="6"/>
      <c r="UY7" s="6"/>
      <c r="UZ7" s="6"/>
      <c r="VA7" s="6"/>
      <c r="VB7" s="6"/>
      <c r="VC7" s="6"/>
      <c r="VD7" s="6"/>
      <c r="VE7" s="6"/>
      <c r="VF7" s="6"/>
      <c r="VG7" s="6"/>
      <c r="VH7" s="6"/>
      <c r="VI7" s="6"/>
      <c r="VJ7" s="6"/>
      <c r="VK7" s="6"/>
      <c r="VL7" s="6"/>
      <c r="VM7" s="6"/>
      <c r="VN7" s="6"/>
      <c r="VO7" s="6"/>
      <c r="VP7" s="6"/>
      <c r="VQ7" s="6"/>
      <c r="VR7" s="6"/>
      <c r="VS7" s="6"/>
      <c r="VT7" s="6"/>
      <c r="VU7" s="6"/>
      <c r="VV7" s="6"/>
      <c r="VW7" s="6"/>
      <c r="VX7" s="6"/>
      <c r="VY7" s="6"/>
      <c r="VZ7" s="6"/>
      <c r="WA7" s="6"/>
      <c r="WB7" s="6"/>
      <c r="WC7" s="6"/>
      <c r="WD7" s="6"/>
      <c r="WE7" s="6"/>
      <c r="WF7" s="6"/>
      <c r="WG7" s="6"/>
      <c r="WH7" s="6"/>
      <c r="WI7" s="6"/>
      <c r="WJ7" s="6"/>
      <c r="WK7" s="6"/>
      <c r="WL7" s="6"/>
      <c r="WM7" s="6"/>
      <c r="WN7" s="6"/>
      <c r="WO7" s="6"/>
      <c r="WP7" s="6"/>
      <c r="WQ7" s="6"/>
      <c r="WR7" s="6"/>
      <c r="WS7" s="6"/>
      <c r="WT7" s="6"/>
      <c r="WU7" s="6"/>
      <c r="WV7" s="6"/>
      <c r="WW7" s="6"/>
      <c r="WX7" s="6"/>
      <c r="WY7" s="6"/>
      <c r="WZ7" s="6"/>
      <c r="XA7" s="6"/>
      <c r="XB7" s="6"/>
      <c r="XC7" s="6"/>
      <c r="XD7" s="6"/>
      <c r="XE7" s="6"/>
      <c r="XF7" s="6"/>
      <c r="XG7" s="6"/>
      <c r="XH7" s="6"/>
      <c r="XI7" s="6"/>
      <c r="XJ7" s="6"/>
      <c r="XK7" s="6"/>
      <c r="XL7" s="6"/>
      <c r="XM7" s="6"/>
      <c r="XN7" s="6"/>
      <c r="XO7" s="6"/>
      <c r="XP7" s="6"/>
      <c r="XQ7" s="6"/>
      <c r="XR7" s="6"/>
      <c r="XS7" s="6"/>
      <c r="XT7" s="6"/>
      <c r="XU7" s="6"/>
      <c r="XV7" s="6"/>
      <c r="XW7" s="6"/>
      <c r="XX7" s="6"/>
      <c r="XY7" s="6"/>
      <c r="XZ7" s="6"/>
      <c r="YA7" s="6"/>
      <c r="YB7" s="6"/>
      <c r="YC7" s="6"/>
      <c r="YD7" s="6"/>
      <c r="YE7" s="6"/>
      <c r="YF7" s="6"/>
      <c r="YG7" s="6"/>
      <c r="YH7" s="6"/>
      <c r="YI7" s="6"/>
      <c r="YJ7" s="6"/>
      <c r="YK7" s="6"/>
      <c r="YL7" s="6"/>
      <c r="YM7" s="6"/>
      <c r="YN7" s="6"/>
      <c r="YO7" s="6"/>
      <c r="YP7" s="6"/>
      <c r="YQ7" s="6"/>
      <c r="YR7" s="6"/>
      <c r="YS7" s="6"/>
      <c r="YT7" s="6"/>
      <c r="YU7" s="6"/>
      <c r="YV7" s="6"/>
      <c r="YW7" s="6"/>
      <c r="YX7" s="6"/>
      <c r="YY7" s="6"/>
      <c r="YZ7" s="6"/>
      <c r="ZA7" s="6"/>
      <c r="ZB7" s="6"/>
      <c r="ZC7" s="6"/>
      <c r="ZD7" s="6"/>
      <c r="ZE7" s="6"/>
      <c r="ZF7" s="6"/>
      <c r="ZG7" s="6"/>
      <c r="ZH7" s="6"/>
      <c r="ZI7" s="6"/>
      <c r="ZJ7" s="6"/>
      <c r="ZK7" s="6"/>
      <c r="ZL7" s="6"/>
      <c r="ZM7" s="6"/>
      <c r="ZN7" s="6"/>
      <c r="ZO7" s="6"/>
      <c r="ZP7" s="6"/>
      <c r="ZQ7" s="6"/>
      <c r="ZR7" s="6"/>
      <c r="ZS7" s="6"/>
      <c r="ZT7" s="6"/>
      <c r="ZU7" s="6"/>
      <c r="ZV7" s="6"/>
      <c r="ZW7" s="6"/>
      <c r="ZX7" s="6"/>
      <c r="ZY7" s="6"/>
      <c r="ZZ7" s="6"/>
      <c r="AAA7" s="6"/>
      <c r="AAB7" s="6"/>
      <c r="AAC7" s="6"/>
      <c r="AAD7" s="6"/>
      <c r="AAE7" s="6"/>
      <c r="AAF7" s="6"/>
      <c r="AAG7" s="6"/>
      <c r="AAH7" s="6"/>
      <c r="AAI7" s="6"/>
      <c r="AAJ7" s="6"/>
      <c r="AAK7" s="6"/>
      <c r="AAL7" s="6"/>
      <c r="AAM7" s="6"/>
      <c r="AAN7" s="6"/>
      <c r="AAO7" s="6"/>
      <c r="AAP7" s="6"/>
      <c r="AAQ7" s="6"/>
      <c r="AAR7" s="6"/>
      <c r="AAS7" s="6"/>
      <c r="AAT7" s="6"/>
      <c r="AAU7" s="6"/>
      <c r="AAV7" s="6"/>
      <c r="AAW7" s="6"/>
      <c r="AAX7" s="6"/>
      <c r="AAY7" s="6"/>
      <c r="AAZ7" s="6"/>
      <c r="ABA7" s="6"/>
      <c r="ABB7" s="6"/>
      <c r="ABC7" s="6"/>
      <c r="ABD7" s="6"/>
      <c r="ABE7" s="6"/>
      <c r="ABF7" s="6"/>
      <c r="ABG7" s="6"/>
      <c r="ABH7" s="6"/>
      <c r="ABI7" s="6"/>
      <c r="ABJ7" s="6"/>
      <c r="ABK7" s="6"/>
      <c r="ABL7" s="6"/>
      <c r="ABM7" s="6"/>
      <c r="ABN7" s="6"/>
      <c r="ABO7" s="6"/>
      <c r="ABP7" s="6"/>
      <c r="ABQ7" s="6"/>
      <c r="ABR7" s="6"/>
      <c r="ABS7" s="6"/>
      <c r="ABT7" s="6"/>
      <c r="ABU7" s="6"/>
      <c r="ABV7" s="6"/>
      <c r="ABW7" s="6"/>
      <c r="ABX7" s="6"/>
      <c r="ABY7" s="6"/>
      <c r="ABZ7" s="6"/>
      <c r="ACA7" s="6"/>
      <c r="ACB7" s="6"/>
      <c r="ACC7" s="6"/>
      <c r="ACD7" s="6"/>
      <c r="ACE7" s="6"/>
      <c r="ACF7" s="6"/>
      <c r="ACG7" s="6"/>
      <c r="ACH7" s="6"/>
      <c r="ACI7" s="6"/>
      <c r="ACJ7" s="6"/>
      <c r="ACK7" s="6"/>
      <c r="ACL7" s="6"/>
      <c r="ACM7" s="6"/>
      <c r="ACN7" s="6"/>
      <c r="ACO7" s="6"/>
      <c r="ACP7" s="6"/>
      <c r="ACQ7" s="6"/>
      <c r="ACR7" s="6"/>
      <c r="ACS7" s="6"/>
      <c r="ACT7" s="6"/>
      <c r="ACU7" s="6"/>
      <c r="ACV7" s="6"/>
      <c r="ACW7" s="6"/>
      <c r="ACX7" s="6"/>
      <c r="ACY7" s="6"/>
      <c r="ACZ7" s="6"/>
      <c r="ADA7" s="6"/>
      <c r="ADB7" s="6"/>
      <c r="ADC7" s="6"/>
      <c r="ADD7" s="6"/>
      <c r="ADE7" s="6"/>
      <c r="ADF7" s="6"/>
      <c r="ADG7" s="6"/>
      <c r="ADH7" s="6"/>
      <c r="ADI7" s="6"/>
      <c r="ADJ7" s="6"/>
      <c r="ADK7" s="6"/>
      <c r="ADL7" s="6"/>
      <c r="ADM7" s="6"/>
      <c r="ADN7" s="6"/>
      <c r="ADO7" s="6"/>
      <c r="ADP7" s="6"/>
      <c r="ADQ7" s="6"/>
      <c r="ADR7" s="6"/>
      <c r="ADS7" s="6"/>
      <c r="ADT7" s="6"/>
      <c r="ADU7" s="6"/>
      <c r="ADV7" s="6"/>
      <c r="ADW7" s="6"/>
      <c r="ADX7" s="6"/>
      <c r="ADY7" s="6"/>
      <c r="ADZ7" s="6"/>
      <c r="AEA7" s="6"/>
      <c r="AEB7" s="6"/>
      <c r="AEC7" s="6"/>
      <c r="AED7" s="6"/>
      <c r="AEE7" s="6"/>
      <c r="AEF7" s="6"/>
      <c r="AEG7" s="6"/>
      <c r="AEH7" s="6"/>
      <c r="AEI7" s="6"/>
      <c r="AEJ7" s="6"/>
      <c r="AEK7" s="6"/>
      <c r="AEL7" s="6"/>
      <c r="AEM7" s="6"/>
      <c r="AEN7" s="6"/>
      <c r="AEO7" s="6"/>
      <c r="AEP7" s="6"/>
      <c r="AEQ7" s="6"/>
      <c r="AER7" s="6"/>
      <c r="AES7" s="6"/>
      <c r="AET7" s="6"/>
      <c r="AEU7" s="6"/>
      <c r="AEV7" s="6"/>
      <c r="AEW7" s="6"/>
      <c r="AEX7" s="6"/>
      <c r="AEY7" s="6"/>
      <c r="AEZ7" s="6"/>
      <c r="AFA7" s="6"/>
      <c r="AFB7" s="6"/>
      <c r="AFC7" s="6"/>
      <c r="AFD7" s="6"/>
      <c r="AFE7" s="6"/>
      <c r="AFF7" s="6"/>
      <c r="AFG7" s="6"/>
      <c r="AFH7" s="6"/>
      <c r="AFI7" s="6"/>
      <c r="AFJ7" s="6"/>
      <c r="AFK7" s="6"/>
      <c r="AFL7" s="6"/>
      <c r="AFM7" s="6"/>
      <c r="AFN7" s="6"/>
      <c r="AFO7" s="6"/>
      <c r="AFP7" s="6"/>
      <c r="AFQ7" s="6"/>
      <c r="AFR7" s="6"/>
      <c r="AFS7" s="6"/>
      <c r="AFT7" s="6"/>
      <c r="AFU7" s="6"/>
      <c r="AFV7" s="6"/>
      <c r="AFW7" s="6"/>
      <c r="AFX7" s="6"/>
      <c r="AFY7" s="6"/>
      <c r="AFZ7" s="6"/>
      <c r="AGA7" s="6"/>
      <c r="AGB7" s="6"/>
      <c r="AGC7" s="6"/>
      <c r="AGD7" s="6"/>
      <c r="AGE7" s="6"/>
      <c r="AGF7" s="6"/>
      <c r="AGG7" s="6"/>
      <c r="AGH7" s="6"/>
      <c r="AGI7" s="6"/>
      <c r="AGJ7" s="6"/>
      <c r="AGK7" s="6"/>
      <c r="AGL7" s="6"/>
      <c r="AGM7" s="6"/>
      <c r="AGN7" s="6"/>
      <c r="AGO7" s="6"/>
      <c r="AGP7" s="6"/>
      <c r="AGQ7" s="6"/>
      <c r="AGR7" s="6"/>
      <c r="AGS7" s="6"/>
      <c r="AGT7" s="6"/>
      <c r="AGU7" s="6"/>
      <c r="AGV7" s="6"/>
      <c r="AGW7" s="6"/>
      <c r="AGX7" s="6"/>
      <c r="AGY7" s="6"/>
      <c r="AGZ7" s="6"/>
      <c r="AHA7" s="6"/>
      <c r="AHB7" s="6"/>
      <c r="AHC7" s="6"/>
      <c r="AHD7" s="6"/>
      <c r="AHE7" s="6"/>
      <c r="AHF7" s="6"/>
      <c r="AHG7" s="6"/>
      <c r="AHH7" s="6"/>
      <c r="AHI7" s="6"/>
      <c r="AHJ7" s="6"/>
      <c r="AHK7" s="6"/>
      <c r="AHL7" s="6"/>
      <c r="AHM7" s="6"/>
      <c r="AHN7" s="6"/>
      <c r="AHO7" s="6"/>
      <c r="AHP7" s="6"/>
      <c r="AHQ7" s="6"/>
      <c r="AHR7" s="6"/>
      <c r="AHS7" s="6"/>
      <c r="AHT7" s="6"/>
      <c r="AHU7" s="6"/>
      <c r="AHV7" s="6"/>
      <c r="AHW7" s="6"/>
      <c r="AHX7" s="6"/>
      <c r="AHY7" s="6"/>
      <c r="AHZ7" s="6"/>
      <c r="AIA7" s="6"/>
      <c r="AIB7" s="6"/>
      <c r="AIC7" s="6"/>
      <c r="AID7" s="6"/>
      <c r="AIE7" s="6"/>
      <c r="AIF7" s="6"/>
      <c r="AIG7" s="6"/>
      <c r="AIH7" s="6"/>
      <c r="AII7" s="6"/>
      <c r="AIJ7" s="6"/>
      <c r="AIK7" s="6"/>
      <c r="AIL7" s="6"/>
      <c r="AIM7" s="6"/>
      <c r="AIN7" s="6"/>
      <c r="AIO7" s="6"/>
      <c r="AIP7" s="6"/>
      <c r="AIQ7" s="6"/>
      <c r="AIR7" s="6"/>
      <c r="AIS7" s="6"/>
      <c r="AIT7" s="6"/>
      <c r="AIU7" s="6"/>
      <c r="AIV7" s="6"/>
      <c r="AIW7" s="6"/>
      <c r="AIX7" s="6"/>
      <c r="AIY7" s="6"/>
      <c r="AIZ7" s="6"/>
      <c r="AJA7" s="6"/>
      <c r="AJB7" s="6"/>
      <c r="AJC7" s="6"/>
      <c r="AJD7" s="6"/>
      <c r="AJE7" s="6"/>
      <c r="AJF7" s="6"/>
      <c r="AJG7" s="6"/>
      <c r="AJH7" s="6"/>
      <c r="AJI7" s="6"/>
      <c r="AJJ7" s="6"/>
      <c r="AJK7" s="6"/>
      <c r="AJL7" s="6"/>
      <c r="AJM7" s="6"/>
      <c r="AJN7" s="6"/>
      <c r="AJO7" s="6"/>
      <c r="AJP7" s="6"/>
      <c r="AJQ7" s="6"/>
      <c r="AJR7" s="6"/>
      <c r="AJS7" s="6"/>
      <c r="AJT7" s="6"/>
      <c r="AJU7" s="6"/>
      <c r="AJV7" s="6"/>
      <c r="AJW7" s="6"/>
      <c r="AJX7" s="6"/>
      <c r="AJY7" s="6"/>
      <c r="AJZ7" s="6"/>
      <c r="AKA7" s="6"/>
      <c r="AKB7" s="6"/>
      <c r="AKC7" s="6"/>
      <c r="AKD7" s="6"/>
      <c r="AKE7" s="6"/>
      <c r="AKF7" s="6"/>
      <c r="AKG7" s="6"/>
      <c r="AKH7" s="6"/>
      <c r="AKI7" s="6"/>
      <c r="AKJ7" s="6"/>
      <c r="AKK7" s="6"/>
      <c r="AKL7" s="6"/>
      <c r="AKM7" s="6"/>
      <c r="AKN7" s="6"/>
      <c r="AKO7" s="6"/>
      <c r="AKP7" s="6"/>
      <c r="AKQ7" s="6"/>
      <c r="AKR7" s="6"/>
      <c r="AKS7" s="6"/>
      <c r="AKT7" s="6"/>
      <c r="AKU7" s="6"/>
      <c r="AKV7" s="6"/>
      <c r="AKW7" s="6"/>
      <c r="AKX7" s="6"/>
      <c r="AKY7" s="6"/>
      <c r="AKZ7" s="6"/>
      <c r="ALA7" s="6"/>
      <c r="ALB7" s="6"/>
      <c r="ALC7" s="6"/>
      <c r="ALD7" s="6"/>
      <c r="ALE7" s="6"/>
      <c r="ALF7" s="6"/>
      <c r="ALG7" s="6"/>
      <c r="ALH7" s="6"/>
      <c r="ALI7" s="6"/>
      <c r="ALJ7" s="6"/>
      <c r="ALK7" s="6"/>
      <c r="ALL7" s="6"/>
      <c r="ALM7" s="6"/>
      <c r="ALN7" s="6"/>
      <c r="ALO7" s="6"/>
      <c r="ALP7" s="6"/>
      <c r="ALQ7" s="6"/>
      <c r="ALR7" s="6"/>
      <c r="ALS7" s="6"/>
      <c r="ALT7" s="6"/>
      <c r="ALU7" s="6"/>
      <c r="ALV7" s="6"/>
      <c r="ALW7" s="6"/>
      <c r="ALX7" s="6"/>
      <c r="ALY7" s="6"/>
      <c r="ALZ7" s="6"/>
      <c r="AMA7" s="6"/>
      <c r="AMB7" s="6"/>
      <c r="AMC7" s="6"/>
      <c r="AMD7" s="6"/>
      <c r="AME7" s="6"/>
      <c r="AMF7" s="6"/>
      <c r="AMG7" s="6"/>
      <c r="AMH7" s="6"/>
      <c r="AMI7" s="6"/>
      <c r="AMJ7" s="6"/>
      <c r="AMK7" s="6"/>
      <c r="AML7" s="6"/>
      <c r="AMM7" s="6"/>
    </row>
    <row r="8" spans="1:1027" s="12" customFormat="1" ht="17" x14ac:dyDescent="0.2">
      <c r="A8" s="24">
        <v>6</v>
      </c>
      <c r="B8" s="22" t="s">
        <v>61</v>
      </c>
      <c r="C8" s="22" t="s">
        <v>62</v>
      </c>
      <c r="D8" s="41">
        <v>7813</v>
      </c>
      <c r="E8" s="41" t="s">
        <v>7</v>
      </c>
      <c r="F8" s="41" t="s">
        <v>47</v>
      </c>
      <c r="G8" s="63">
        <f>92*0.9</f>
        <v>82.8</v>
      </c>
      <c r="H8" s="59"/>
      <c r="I8" s="60"/>
      <c r="J8" s="61">
        <f>(138*0.9)</f>
        <v>124.2</v>
      </c>
      <c r="K8" s="62">
        <f>G8+H8+I8+J8</f>
        <v>207</v>
      </c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  <c r="HN8" s="13"/>
      <c r="HO8" s="13"/>
      <c r="HP8" s="13"/>
      <c r="HQ8" s="13"/>
      <c r="HR8" s="13"/>
      <c r="HS8" s="13"/>
      <c r="HT8" s="13"/>
      <c r="HU8" s="13"/>
      <c r="HV8" s="13"/>
      <c r="HW8" s="13"/>
      <c r="HX8" s="13"/>
      <c r="HY8" s="13"/>
      <c r="HZ8" s="13"/>
      <c r="IA8" s="13"/>
      <c r="IB8" s="13"/>
      <c r="IC8" s="13"/>
      <c r="ID8" s="13"/>
      <c r="IE8" s="13"/>
      <c r="IF8" s="13"/>
      <c r="IG8" s="13"/>
      <c r="IH8" s="13"/>
      <c r="II8" s="13"/>
      <c r="IJ8" s="13"/>
      <c r="IK8" s="13"/>
      <c r="IL8" s="13"/>
      <c r="IM8" s="13"/>
      <c r="IN8" s="13"/>
      <c r="IO8" s="13"/>
      <c r="IP8" s="13"/>
      <c r="IQ8" s="13"/>
      <c r="IR8" s="13"/>
      <c r="IS8" s="13"/>
      <c r="IT8" s="13"/>
      <c r="IU8" s="13"/>
      <c r="IV8" s="13"/>
      <c r="IW8" s="13"/>
      <c r="IX8" s="13"/>
      <c r="IY8" s="13"/>
      <c r="IZ8" s="13"/>
      <c r="JA8" s="13"/>
      <c r="JB8" s="13"/>
      <c r="JC8" s="13"/>
      <c r="JD8" s="13"/>
      <c r="JE8" s="13"/>
      <c r="JF8" s="13"/>
      <c r="JG8" s="13"/>
      <c r="JH8" s="13"/>
      <c r="JI8" s="13"/>
      <c r="JJ8" s="13"/>
      <c r="JK8" s="13"/>
      <c r="JL8" s="13"/>
      <c r="JM8" s="13"/>
      <c r="JN8" s="13"/>
      <c r="JO8" s="13"/>
      <c r="JP8" s="13"/>
      <c r="JQ8" s="13"/>
      <c r="JR8" s="13"/>
      <c r="JS8" s="13"/>
      <c r="JT8" s="13"/>
      <c r="JU8" s="13"/>
      <c r="JV8" s="13"/>
      <c r="JW8" s="13"/>
      <c r="JX8" s="13"/>
      <c r="JY8" s="13"/>
      <c r="JZ8" s="13"/>
      <c r="KA8" s="13"/>
      <c r="KB8" s="13"/>
      <c r="KC8" s="13"/>
      <c r="KD8" s="13"/>
      <c r="KE8" s="13"/>
      <c r="KF8" s="13"/>
      <c r="KG8" s="13"/>
      <c r="KH8" s="13"/>
      <c r="KI8" s="13"/>
      <c r="KJ8" s="13"/>
      <c r="KK8" s="13"/>
      <c r="KL8" s="13"/>
      <c r="KM8" s="13"/>
      <c r="KN8" s="13"/>
      <c r="KO8" s="13"/>
      <c r="KP8" s="13"/>
      <c r="KQ8" s="13"/>
      <c r="KR8" s="13"/>
      <c r="KS8" s="13"/>
      <c r="KT8" s="13"/>
      <c r="KU8" s="13"/>
      <c r="KV8" s="13"/>
      <c r="KW8" s="13"/>
      <c r="KX8" s="13"/>
      <c r="KY8" s="13"/>
      <c r="KZ8" s="13"/>
      <c r="LA8" s="13"/>
      <c r="LB8" s="13"/>
      <c r="LC8" s="13"/>
      <c r="LD8" s="13"/>
      <c r="LE8" s="13"/>
      <c r="LF8" s="13"/>
      <c r="LG8" s="13"/>
      <c r="LH8" s="13"/>
      <c r="LI8" s="13"/>
      <c r="LJ8" s="13"/>
      <c r="LK8" s="13"/>
      <c r="LL8" s="13"/>
      <c r="LM8" s="13"/>
      <c r="LN8" s="13"/>
      <c r="LO8" s="13"/>
      <c r="LP8" s="13"/>
      <c r="LQ8" s="13"/>
      <c r="LR8" s="13"/>
      <c r="LS8" s="13"/>
      <c r="LT8" s="13"/>
      <c r="LU8" s="13"/>
      <c r="LV8" s="13"/>
      <c r="LW8" s="13"/>
      <c r="LX8" s="13"/>
      <c r="LY8" s="13"/>
      <c r="LZ8" s="13"/>
      <c r="MA8" s="13"/>
      <c r="MB8" s="13"/>
      <c r="MC8" s="13"/>
      <c r="MD8" s="13"/>
      <c r="ME8" s="13"/>
      <c r="MF8" s="13"/>
      <c r="MG8" s="13"/>
      <c r="MH8" s="13"/>
      <c r="MI8" s="13"/>
      <c r="MJ8" s="13"/>
      <c r="MK8" s="13"/>
      <c r="ML8" s="13"/>
      <c r="MM8" s="13"/>
      <c r="MN8" s="13"/>
      <c r="MO8" s="13"/>
      <c r="MP8" s="13"/>
      <c r="MQ8" s="13"/>
      <c r="MR8" s="13"/>
      <c r="MS8" s="13"/>
      <c r="MT8" s="13"/>
      <c r="MU8" s="13"/>
      <c r="MV8" s="13"/>
      <c r="MW8" s="13"/>
      <c r="MX8" s="13"/>
      <c r="MY8" s="13"/>
      <c r="MZ8" s="13"/>
      <c r="NA8" s="13"/>
      <c r="NB8" s="13"/>
      <c r="NC8" s="13"/>
      <c r="ND8" s="13"/>
      <c r="NE8" s="13"/>
      <c r="NF8" s="13"/>
      <c r="NG8" s="13"/>
      <c r="NH8" s="13"/>
      <c r="NI8" s="13"/>
      <c r="NJ8" s="13"/>
      <c r="NK8" s="13"/>
      <c r="NL8" s="13"/>
      <c r="NM8" s="13"/>
      <c r="NN8" s="13"/>
      <c r="NO8" s="13"/>
      <c r="NP8" s="13"/>
      <c r="NQ8" s="13"/>
      <c r="NR8" s="13"/>
      <c r="NS8" s="13"/>
      <c r="NT8" s="13"/>
      <c r="NU8" s="13"/>
      <c r="NV8" s="13"/>
      <c r="NW8" s="13"/>
      <c r="NX8" s="13"/>
      <c r="NY8" s="13"/>
      <c r="NZ8" s="13"/>
      <c r="OA8" s="13"/>
      <c r="OB8" s="13"/>
      <c r="OC8" s="13"/>
      <c r="OD8" s="13"/>
      <c r="OE8" s="13"/>
      <c r="OF8" s="13"/>
      <c r="OG8" s="13"/>
      <c r="OH8" s="13"/>
      <c r="OI8" s="13"/>
      <c r="OJ8" s="13"/>
      <c r="OK8" s="13"/>
      <c r="OL8" s="13"/>
      <c r="OM8" s="13"/>
      <c r="ON8" s="13"/>
      <c r="OO8" s="13"/>
      <c r="OP8" s="13"/>
      <c r="OQ8" s="13"/>
      <c r="OR8" s="13"/>
      <c r="OS8" s="13"/>
      <c r="OT8" s="13"/>
      <c r="OU8" s="13"/>
      <c r="OV8" s="13"/>
      <c r="OW8" s="13"/>
      <c r="OX8" s="13"/>
      <c r="OY8" s="13"/>
      <c r="OZ8" s="13"/>
      <c r="PA8" s="13"/>
      <c r="PB8" s="13"/>
      <c r="PC8" s="13"/>
      <c r="PD8" s="13"/>
      <c r="PE8" s="13"/>
      <c r="PF8" s="13"/>
      <c r="PG8" s="13"/>
      <c r="PH8" s="13"/>
      <c r="PI8" s="13"/>
      <c r="PJ8" s="13"/>
      <c r="PK8" s="13"/>
      <c r="PL8" s="13"/>
      <c r="PM8" s="13"/>
      <c r="PN8" s="13"/>
      <c r="PO8" s="13"/>
      <c r="PP8" s="13"/>
      <c r="PQ8" s="13"/>
      <c r="PR8" s="13"/>
      <c r="PS8" s="13"/>
      <c r="PT8" s="13"/>
      <c r="PU8" s="13"/>
      <c r="PV8" s="13"/>
      <c r="PW8" s="13"/>
      <c r="PX8" s="13"/>
      <c r="PY8" s="13"/>
      <c r="PZ8" s="13"/>
      <c r="QA8" s="13"/>
      <c r="QB8" s="13"/>
      <c r="QC8" s="13"/>
      <c r="QD8" s="13"/>
      <c r="QE8" s="13"/>
      <c r="QF8" s="13"/>
      <c r="QG8" s="13"/>
      <c r="QH8" s="13"/>
      <c r="QI8" s="13"/>
      <c r="QJ8" s="13"/>
      <c r="QK8" s="13"/>
      <c r="QL8" s="13"/>
      <c r="QM8" s="13"/>
      <c r="QN8" s="13"/>
      <c r="QO8" s="13"/>
      <c r="QP8" s="13"/>
      <c r="QQ8" s="13"/>
      <c r="QR8" s="13"/>
      <c r="QS8" s="13"/>
      <c r="QT8" s="13"/>
      <c r="QU8" s="13"/>
      <c r="QV8" s="13"/>
      <c r="QW8" s="13"/>
      <c r="QX8" s="13"/>
      <c r="QY8" s="13"/>
      <c r="QZ8" s="13"/>
      <c r="RA8" s="13"/>
      <c r="RB8" s="13"/>
      <c r="RC8" s="13"/>
      <c r="RD8" s="13"/>
      <c r="RE8" s="13"/>
      <c r="RF8" s="13"/>
      <c r="RG8" s="13"/>
      <c r="RH8" s="13"/>
      <c r="RI8" s="13"/>
      <c r="RJ8" s="13"/>
      <c r="RK8" s="13"/>
      <c r="RL8" s="13"/>
      <c r="RM8" s="13"/>
      <c r="RN8" s="13"/>
      <c r="RO8" s="13"/>
      <c r="RP8" s="13"/>
      <c r="RQ8" s="13"/>
      <c r="RR8" s="13"/>
      <c r="RS8" s="13"/>
      <c r="RT8" s="13"/>
      <c r="RU8" s="13"/>
      <c r="RV8" s="13"/>
      <c r="RW8" s="13"/>
      <c r="RX8" s="13"/>
      <c r="RY8" s="13"/>
      <c r="RZ8" s="13"/>
      <c r="SA8" s="13"/>
      <c r="SB8" s="13"/>
      <c r="SC8" s="13"/>
      <c r="SD8" s="13"/>
      <c r="SE8" s="13"/>
      <c r="SF8" s="13"/>
      <c r="SG8" s="13"/>
      <c r="SH8" s="13"/>
      <c r="SI8" s="13"/>
      <c r="SJ8" s="13"/>
      <c r="SK8" s="13"/>
      <c r="SL8" s="13"/>
      <c r="SM8" s="13"/>
      <c r="SN8" s="13"/>
      <c r="SO8" s="13"/>
      <c r="SP8" s="13"/>
      <c r="SQ8" s="13"/>
      <c r="SR8" s="13"/>
      <c r="SS8" s="13"/>
      <c r="ST8" s="13"/>
      <c r="SU8" s="13"/>
      <c r="SV8" s="13"/>
      <c r="SW8" s="13"/>
      <c r="SX8" s="13"/>
      <c r="SY8" s="13"/>
      <c r="SZ8" s="13"/>
      <c r="TA8" s="13"/>
      <c r="TB8" s="13"/>
      <c r="TC8" s="13"/>
      <c r="TD8" s="13"/>
      <c r="TE8" s="13"/>
      <c r="TF8" s="13"/>
      <c r="TG8" s="13"/>
      <c r="TH8" s="13"/>
      <c r="TI8" s="13"/>
      <c r="TJ8" s="13"/>
      <c r="TK8" s="13"/>
      <c r="TL8" s="13"/>
      <c r="TM8" s="13"/>
      <c r="TN8" s="13"/>
      <c r="TO8" s="13"/>
      <c r="TP8" s="13"/>
      <c r="TQ8" s="13"/>
      <c r="TR8" s="13"/>
      <c r="TS8" s="13"/>
      <c r="TT8" s="13"/>
      <c r="TU8" s="13"/>
      <c r="TV8" s="13"/>
      <c r="TW8" s="13"/>
      <c r="TX8" s="13"/>
      <c r="TY8" s="13"/>
      <c r="TZ8" s="13"/>
      <c r="UA8" s="13"/>
      <c r="UB8" s="13"/>
      <c r="UC8" s="13"/>
      <c r="UD8" s="13"/>
      <c r="UE8" s="13"/>
      <c r="UF8" s="13"/>
      <c r="UG8" s="13"/>
      <c r="UH8" s="13"/>
      <c r="UI8" s="13"/>
      <c r="UJ8" s="13"/>
      <c r="UK8" s="13"/>
      <c r="UL8" s="13"/>
      <c r="UM8" s="13"/>
      <c r="UN8" s="13"/>
      <c r="UO8" s="13"/>
      <c r="UP8" s="13"/>
      <c r="UQ8" s="13"/>
      <c r="UR8" s="13"/>
      <c r="US8" s="13"/>
      <c r="UT8" s="13"/>
      <c r="UU8" s="13"/>
      <c r="UV8" s="13"/>
      <c r="UW8" s="13"/>
      <c r="UX8" s="13"/>
      <c r="UY8" s="13"/>
      <c r="UZ8" s="13"/>
      <c r="VA8" s="13"/>
      <c r="VB8" s="13"/>
      <c r="VC8" s="13"/>
      <c r="VD8" s="13"/>
      <c r="VE8" s="13"/>
      <c r="VF8" s="13"/>
      <c r="VG8" s="13"/>
      <c r="VH8" s="13"/>
      <c r="VI8" s="13"/>
      <c r="VJ8" s="13"/>
      <c r="VK8" s="13"/>
      <c r="VL8" s="13"/>
      <c r="VM8" s="13"/>
      <c r="VN8" s="13"/>
      <c r="VO8" s="13"/>
      <c r="VP8" s="13"/>
      <c r="VQ8" s="13"/>
      <c r="VR8" s="13"/>
      <c r="VS8" s="13"/>
      <c r="VT8" s="13"/>
      <c r="VU8" s="13"/>
      <c r="VV8" s="13"/>
      <c r="VW8" s="13"/>
      <c r="VX8" s="13"/>
      <c r="VY8" s="13"/>
      <c r="VZ8" s="13"/>
      <c r="WA8" s="13"/>
      <c r="WB8" s="13"/>
      <c r="WC8" s="13"/>
      <c r="WD8" s="13"/>
      <c r="WE8" s="13"/>
      <c r="WF8" s="13"/>
      <c r="WG8" s="13"/>
      <c r="WH8" s="13"/>
      <c r="WI8" s="13"/>
      <c r="WJ8" s="13"/>
      <c r="WK8" s="13"/>
      <c r="WL8" s="13"/>
      <c r="WM8" s="13"/>
      <c r="WN8" s="13"/>
      <c r="WO8" s="13"/>
      <c r="WP8" s="13"/>
      <c r="WQ8" s="13"/>
      <c r="WR8" s="13"/>
      <c r="WS8" s="13"/>
      <c r="WT8" s="13"/>
      <c r="WU8" s="13"/>
      <c r="WV8" s="13"/>
      <c r="WW8" s="13"/>
      <c r="WX8" s="13"/>
      <c r="WY8" s="13"/>
      <c r="WZ8" s="13"/>
      <c r="XA8" s="13"/>
      <c r="XB8" s="13"/>
      <c r="XC8" s="13"/>
      <c r="XD8" s="13"/>
      <c r="XE8" s="13"/>
      <c r="XF8" s="13"/>
      <c r="XG8" s="13"/>
      <c r="XH8" s="13"/>
      <c r="XI8" s="13"/>
      <c r="XJ8" s="13"/>
      <c r="XK8" s="13"/>
      <c r="XL8" s="13"/>
      <c r="XM8" s="13"/>
      <c r="XN8" s="13"/>
      <c r="XO8" s="13"/>
      <c r="XP8" s="13"/>
      <c r="XQ8" s="13"/>
      <c r="XR8" s="13"/>
      <c r="XS8" s="13"/>
      <c r="XT8" s="13"/>
      <c r="XU8" s="13"/>
      <c r="XV8" s="13"/>
      <c r="XW8" s="13"/>
      <c r="XX8" s="13"/>
      <c r="XY8" s="13"/>
      <c r="XZ8" s="13"/>
      <c r="YA8" s="13"/>
      <c r="YB8" s="13"/>
      <c r="YC8" s="13"/>
      <c r="YD8" s="13"/>
      <c r="YE8" s="13"/>
      <c r="YF8" s="13"/>
      <c r="YG8" s="13"/>
      <c r="YH8" s="13"/>
      <c r="YI8" s="13"/>
      <c r="YJ8" s="13"/>
      <c r="YK8" s="13"/>
      <c r="YL8" s="13"/>
      <c r="YM8" s="13"/>
      <c r="YN8" s="13"/>
      <c r="YO8" s="13"/>
      <c r="YP8" s="13"/>
      <c r="YQ8" s="13"/>
      <c r="YR8" s="13"/>
      <c r="YS8" s="13"/>
      <c r="YT8" s="13"/>
      <c r="YU8" s="13"/>
      <c r="YV8" s="13"/>
      <c r="YW8" s="13"/>
      <c r="YX8" s="13"/>
      <c r="YY8" s="13"/>
      <c r="YZ8" s="13"/>
      <c r="ZA8" s="13"/>
      <c r="ZB8" s="13"/>
      <c r="ZC8" s="13"/>
      <c r="ZD8" s="13"/>
      <c r="ZE8" s="13"/>
      <c r="ZF8" s="13"/>
      <c r="ZG8" s="13"/>
      <c r="ZH8" s="13"/>
      <c r="ZI8" s="13"/>
      <c r="ZJ8" s="13"/>
      <c r="ZK8" s="13"/>
      <c r="ZL8" s="13"/>
      <c r="ZM8" s="13"/>
      <c r="ZN8" s="13"/>
      <c r="ZO8" s="13"/>
      <c r="ZP8" s="13"/>
      <c r="ZQ8" s="13"/>
      <c r="ZR8" s="13"/>
      <c r="ZS8" s="13"/>
      <c r="ZT8" s="13"/>
      <c r="ZU8" s="13"/>
      <c r="ZV8" s="13"/>
      <c r="ZW8" s="13"/>
      <c r="ZX8" s="13"/>
      <c r="ZY8" s="13"/>
      <c r="ZZ8" s="13"/>
      <c r="AAA8" s="13"/>
      <c r="AAB8" s="13"/>
      <c r="AAC8" s="13"/>
      <c r="AAD8" s="13"/>
      <c r="AAE8" s="13"/>
      <c r="AAF8" s="13"/>
      <c r="AAG8" s="13"/>
      <c r="AAH8" s="13"/>
      <c r="AAI8" s="13"/>
      <c r="AAJ8" s="13"/>
      <c r="AAK8" s="13"/>
      <c r="AAL8" s="13"/>
      <c r="AAM8" s="13"/>
      <c r="AAN8" s="13"/>
      <c r="AAO8" s="13"/>
      <c r="AAP8" s="13"/>
      <c r="AAQ8" s="13"/>
      <c r="AAR8" s="13"/>
      <c r="AAS8" s="13"/>
      <c r="AAT8" s="13"/>
      <c r="AAU8" s="13"/>
      <c r="AAV8" s="13"/>
      <c r="AAW8" s="13"/>
      <c r="AAX8" s="13"/>
      <c r="AAY8" s="13"/>
      <c r="AAZ8" s="13"/>
      <c r="ABA8" s="13"/>
      <c r="ABB8" s="13"/>
      <c r="ABC8" s="13"/>
      <c r="ABD8" s="13"/>
      <c r="ABE8" s="13"/>
      <c r="ABF8" s="13"/>
      <c r="ABG8" s="13"/>
      <c r="ABH8" s="13"/>
      <c r="ABI8" s="13"/>
      <c r="ABJ8" s="13"/>
      <c r="ABK8" s="13"/>
      <c r="ABL8" s="13"/>
      <c r="ABM8" s="13"/>
      <c r="ABN8" s="13"/>
      <c r="ABO8" s="13"/>
      <c r="ABP8" s="13"/>
      <c r="ABQ8" s="13"/>
      <c r="ABR8" s="13"/>
      <c r="ABS8" s="13"/>
      <c r="ABT8" s="13"/>
      <c r="ABU8" s="13"/>
      <c r="ABV8" s="13"/>
      <c r="ABW8" s="13"/>
      <c r="ABX8" s="13"/>
      <c r="ABY8" s="13"/>
      <c r="ABZ8" s="13"/>
      <c r="ACA8" s="13"/>
      <c r="ACB8" s="13"/>
      <c r="ACC8" s="13"/>
      <c r="ACD8" s="13"/>
      <c r="ACE8" s="13"/>
      <c r="ACF8" s="13"/>
      <c r="ACG8" s="13"/>
      <c r="ACH8" s="13"/>
      <c r="ACI8" s="13"/>
      <c r="ACJ8" s="13"/>
      <c r="ACK8" s="13"/>
      <c r="ACL8" s="13"/>
      <c r="ACM8" s="13"/>
      <c r="ACN8" s="13"/>
      <c r="ACO8" s="13"/>
      <c r="ACP8" s="13"/>
      <c r="ACQ8" s="13"/>
      <c r="ACR8" s="13"/>
      <c r="ACS8" s="13"/>
      <c r="ACT8" s="13"/>
      <c r="ACU8" s="13"/>
      <c r="ACV8" s="13"/>
      <c r="ACW8" s="13"/>
      <c r="ACX8" s="13"/>
      <c r="ACY8" s="13"/>
      <c r="ACZ8" s="13"/>
      <c r="ADA8" s="13"/>
      <c r="ADB8" s="13"/>
      <c r="ADC8" s="13"/>
      <c r="ADD8" s="13"/>
      <c r="ADE8" s="13"/>
      <c r="ADF8" s="13"/>
      <c r="ADG8" s="13"/>
      <c r="ADH8" s="13"/>
      <c r="ADI8" s="13"/>
      <c r="ADJ8" s="13"/>
      <c r="ADK8" s="13"/>
      <c r="ADL8" s="13"/>
      <c r="ADM8" s="13"/>
      <c r="ADN8" s="13"/>
      <c r="ADO8" s="13"/>
      <c r="ADP8" s="13"/>
      <c r="ADQ8" s="13"/>
      <c r="ADR8" s="13"/>
      <c r="ADS8" s="13"/>
      <c r="ADT8" s="13"/>
      <c r="ADU8" s="13"/>
      <c r="ADV8" s="13"/>
      <c r="ADW8" s="13"/>
      <c r="ADX8" s="13"/>
      <c r="ADY8" s="13"/>
      <c r="ADZ8" s="13"/>
      <c r="AEA8" s="13"/>
      <c r="AEB8" s="13"/>
      <c r="AEC8" s="13"/>
      <c r="AED8" s="13"/>
      <c r="AEE8" s="13"/>
      <c r="AEF8" s="13"/>
      <c r="AEG8" s="13"/>
      <c r="AEH8" s="13"/>
      <c r="AEI8" s="13"/>
      <c r="AEJ8" s="13"/>
      <c r="AEK8" s="13"/>
      <c r="AEL8" s="13"/>
      <c r="AEM8" s="13"/>
      <c r="AEN8" s="13"/>
      <c r="AEO8" s="13"/>
      <c r="AEP8" s="13"/>
      <c r="AEQ8" s="13"/>
      <c r="AER8" s="13"/>
      <c r="AES8" s="13"/>
      <c r="AET8" s="13"/>
      <c r="AEU8" s="13"/>
      <c r="AEV8" s="13"/>
      <c r="AEW8" s="13"/>
      <c r="AEX8" s="13"/>
      <c r="AEY8" s="13"/>
      <c r="AEZ8" s="13"/>
      <c r="AFA8" s="13"/>
      <c r="AFB8" s="13"/>
      <c r="AFC8" s="13"/>
      <c r="AFD8" s="13"/>
      <c r="AFE8" s="13"/>
      <c r="AFF8" s="13"/>
      <c r="AFG8" s="13"/>
      <c r="AFH8" s="13"/>
      <c r="AFI8" s="13"/>
      <c r="AFJ8" s="13"/>
      <c r="AFK8" s="13"/>
      <c r="AFL8" s="13"/>
      <c r="AFM8" s="13"/>
      <c r="AFN8" s="13"/>
      <c r="AFO8" s="13"/>
      <c r="AFP8" s="13"/>
      <c r="AFQ8" s="13"/>
      <c r="AFR8" s="13"/>
      <c r="AFS8" s="13"/>
      <c r="AFT8" s="13"/>
      <c r="AFU8" s="13"/>
      <c r="AFV8" s="13"/>
      <c r="AFW8" s="13"/>
      <c r="AFX8" s="13"/>
      <c r="AFY8" s="13"/>
      <c r="AFZ8" s="13"/>
      <c r="AGA8" s="13"/>
      <c r="AGB8" s="13"/>
      <c r="AGC8" s="13"/>
      <c r="AGD8" s="13"/>
      <c r="AGE8" s="13"/>
      <c r="AGF8" s="13"/>
      <c r="AGG8" s="13"/>
      <c r="AGH8" s="13"/>
      <c r="AGI8" s="13"/>
      <c r="AGJ8" s="13"/>
      <c r="AGK8" s="13"/>
      <c r="AGL8" s="13"/>
      <c r="AGM8" s="13"/>
      <c r="AGN8" s="13"/>
      <c r="AGO8" s="13"/>
      <c r="AGP8" s="13"/>
      <c r="AGQ8" s="13"/>
      <c r="AGR8" s="13"/>
      <c r="AGS8" s="13"/>
      <c r="AGT8" s="13"/>
      <c r="AGU8" s="13"/>
      <c r="AGV8" s="13"/>
      <c r="AGW8" s="13"/>
      <c r="AGX8" s="13"/>
      <c r="AGY8" s="13"/>
      <c r="AGZ8" s="13"/>
      <c r="AHA8" s="13"/>
      <c r="AHB8" s="13"/>
      <c r="AHC8" s="13"/>
      <c r="AHD8" s="13"/>
      <c r="AHE8" s="13"/>
      <c r="AHF8" s="13"/>
      <c r="AHG8" s="13"/>
      <c r="AHH8" s="13"/>
      <c r="AHI8" s="13"/>
      <c r="AHJ8" s="13"/>
      <c r="AHK8" s="13"/>
      <c r="AHL8" s="13"/>
      <c r="AHM8" s="13"/>
      <c r="AHN8" s="13"/>
      <c r="AHO8" s="13"/>
      <c r="AHP8" s="13"/>
      <c r="AHQ8" s="13"/>
      <c r="AHR8" s="13"/>
      <c r="AHS8" s="13"/>
      <c r="AHT8" s="13"/>
      <c r="AHU8" s="13"/>
      <c r="AHV8" s="13"/>
      <c r="AHW8" s="13"/>
      <c r="AHX8" s="13"/>
      <c r="AHY8" s="13"/>
      <c r="AHZ8" s="13"/>
      <c r="AIA8" s="13"/>
      <c r="AIB8" s="13"/>
      <c r="AIC8" s="13"/>
      <c r="AID8" s="13"/>
      <c r="AIE8" s="13"/>
      <c r="AIF8" s="13"/>
      <c r="AIG8" s="13"/>
      <c r="AIH8" s="13"/>
      <c r="AII8" s="13"/>
      <c r="AIJ8" s="13"/>
      <c r="AIK8" s="13"/>
      <c r="AIL8" s="13"/>
      <c r="AIM8" s="13"/>
      <c r="AIN8" s="13"/>
      <c r="AIO8" s="13"/>
      <c r="AIP8" s="13"/>
      <c r="AIQ8" s="13"/>
      <c r="AIR8" s="13"/>
      <c r="AIS8" s="13"/>
      <c r="AIT8" s="13"/>
      <c r="AIU8" s="13"/>
      <c r="AIV8" s="13"/>
      <c r="AIW8" s="13"/>
      <c r="AIX8" s="13"/>
      <c r="AIY8" s="13"/>
      <c r="AIZ8" s="13"/>
      <c r="AJA8" s="13"/>
      <c r="AJB8" s="13"/>
      <c r="AJC8" s="13"/>
      <c r="AJD8" s="13"/>
      <c r="AJE8" s="13"/>
      <c r="AJF8" s="13"/>
      <c r="AJG8" s="13"/>
      <c r="AJH8" s="13"/>
      <c r="AJI8" s="13"/>
      <c r="AJJ8" s="13"/>
      <c r="AJK8" s="13"/>
      <c r="AJL8" s="13"/>
      <c r="AJM8" s="13"/>
      <c r="AJN8" s="13"/>
      <c r="AJO8" s="13"/>
      <c r="AJP8" s="13"/>
      <c r="AJQ8" s="13"/>
      <c r="AJR8" s="13"/>
      <c r="AJS8" s="13"/>
      <c r="AJT8" s="13"/>
      <c r="AJU8" s="13"/>
      <c r="AJV8" s="13"/>
      <c r="AJW8" s="13"/>
      <c r="AJX8" s="13"/>
      <c r="AJY8" s="13"/>
      <c r="AJZ8" s="13"/>
      <c r="AKA8" s="13"/>
      <c r="AKB8" s="13"/>
      <c r="AKC8" s="13"/>
      <c r="AKD8" s="13"/>
      <c r="AKE8" s="13"/>
      <c r="AKF8" s="13"/>
      <c r="AKG8" s="13"/>
      <c r="AKH8" s="13"/>
      <c r="AKI8" s="13"/>
      <c r="AKJ8" s="13"/>
      <c r="AKK8" s="13"/>
      <c r="AKL8" s="13"/>
      <c r="AKM8" s="13"/>
      <c r="AKN8" s="13"/>
      <c r="AKO8" s="13"/>
      <c r="AKP8" s="13"/>
      <c r="AKQ8" s="13"/>
      <c r="AKR8" s="13"/>
      <c r="AKS8" s="13"/>
      <c r="AKT8" s="13"/>
      <c r="AKU8" s="13"/>
      <c r="AKV8" s="13"/>
      <c r="AKW8" s="13"/>
      <c r="AKX8" s="13"/>
      <c r="AKY8" s="13"/>
      <c r="AKZ8" s="13"/>
      <c r="ALA8" s="13"/>
      <c r="ALB8" s="13"/>
      <c r="ALC8" s="13"/>
      <c r="ALD8" s="13"/>
      <c r="ALE8" s="13"/>
      <c r="ALF8" s="13"/>
      <c r="ALG8" s="13"/>
      <c r="ALH8" s="13"/>
      <c r="ALI8" s="13"/>
      <c r="ALJ8" s="13"/>
      <c r="ALK8" s="13"/>
      <c r="ALL8" s="13"/>
      <c r="ALM8" s="13"/>
      <c r="ALN8" s="13"/>
      <c r="ALO8" s="13"/>
      <c r="ALP8" s="13"/>
      <c r="ALQ8" s="13"/>
      <c r="ALR8" s="13"/>
      <c r="ALS8" s="13"/>
      <c r="ALT8" s="13"/>
      <c r="ALU8" s="13"/>
      <c r="ALV8" s="13"/>
      <c r="ALW8" s="13"/>
      <c r="ALX8" s="13"/>
      <c r="ALY8" s="13"/>
      <c r="ALZ8" s="13"/>
      <c r="AMA8" s="13"/>
      <c r="AMB8" s="13"/>
      <c r="AMC8" s="13"/>
      <c r="AMD8" s="13"/>
      <c r="AME8" s="13"/>
      <c r="AMF8" s="13"/>
      <c r="AMG8" s="13"/>
      <c r="AMH8" s="13"/>
      <c r="AMI8" s="13"/>
      <c r="AMJ8" s="13"/>
      <c r="AMK8" s="13"/>
      <c r="AML8" s="13"/>
      <c r="AMM8" s="13"/>
    </row>
    <row r="9" spans="1:1027" s="12" customFormat="1" ht="17" x14ac:dyDescent="0.2">
      <c r="A9" s="24">
        <v>7</v>
      </c>
      <c r="B9" s="28" t="s">
        <v>23</v>
      </c>
      <c r="C9" s="28" t="s">
        <v>24</v>
      </c>
      <c r="D9" s="39">
        <v>8908</v>
      </c>
      <c r="E9" s="41" t="s">
        <v>6</v>
      </c>
      <c r="F9" s="41" t="s">
        <v>50</v>
      </c>
      <c r="G9" s="63">
        <f>36</f>
        <v>36</v>
      </c>
      <c r="H9" s="59">
        <v>50</v>
      </c>
      <c r="I9" s="60">
        <v>64</v>
      </c>
      <c r="J9" s="61">
        <f>54</f>
        <v>54</v>
      </c>
      <c r="K9" s="62">
        <f>G9+H9+I9+J9</f>
        <v>204</v>
      </c>
    </row>
    <row r="10" spans="1:1027" s="12" customFormat="1" ht="17" x14ac:dyDescent="0.2">
      <c r="A10" s="24">
        <v>8</v>
      </c>
      <c r="B10" s="28" t="s">
        <v>55</v>
      </c>
      <c r="C10" s="28" t="s">
        <v>11</v>
      </c>
      <c r="D10" s="39">
        <v>8996</v>
      </c>
      <c r="E10" s="41" t="s">
        <v>8</v>
      </c>
      <c r="F10" s="41" t="s">
        <v>49</v>
      </c>
      <c r="G10" s="63">
        <f>34*1.2</f>
        <v>40.799999999999997</v>
      </c>
      <c r="H10" s="59">
        <v>45.6</v>
      </c>
      <c r="I10" s="60">
        <f>45*1.2</f>
        <v>54</v>
      </c>
      <c r="J10" s="61">
        <f>(39*1.2)</f>
        <v>46.8</v>
      </c>
      <c r="K10" s="62">
        <f>G10+H10+I10+J10</f>
        <v>187.2</v>
      </c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  <c r="ALO10" s="11"/>
      <c r="ALP10" s="11"/>
      <c r="ALQ10" s="11"/>
      <c r="ALR10" s="11"/>
      <c r="ALS10" s="11"/>
      <c r="ALT10" s="11"/>
      <c r="ALU10" s="11"/>
      <c r="ALV10" s="11"/>
      <c r="ALW10" s="11"/>
      <c r="ALX10" s="11"/>
      <c r="ALY10" s="11"/>
      <c r="ALZ10" s="11"/>
      <c r="AMA10" s="11"/>
      <c r="AMB10" s="11"/>
      <c r="AMC10" s="11"/>
      <c r="AMD10" s="11"/>
      <c r="AME10" s="11"/>
      <c r="AMF10" s="11"/>
      <c r="AMG10" s="11"/>
      <c r="AMH10" s="11"/>
      <c r="AMI10" s="11"/>
      <c r="AMJ10" s="11"/>
      <c r="AMK10" s="11"/>
      <c r="AML10" s="11"/>
      <c r="AMM10" s="11"/>
    </row>
    <row r="11" spans="1:1027" s="12" customFormat="1" ht="17" x14ac:dyDescent="0.2">
      <c r="A11" s="24">
        <v>9</v>
      </c>
      <c r="B11" s="28" t="s">
        <v>14</v>
      </c>
      <c r="C11" s="28" t="s">
        <v>15</v>
      </c>
      <c r="D11" s="39">
        <v>7866</v>
      </c>
      <c r="E11" s="41" t="s">
        <v>74</v>
      </c>
      <c r="F11" s="41" t="s">
        <v>49</v>
      </c>
      <c r="G11" s="63">
        <f>85*0.95</f>
        <v>80.75</v>
      </c>
      <c r="H11" s="59">
        <v>101.2</v>
      </c>
      <c r="I11" s="60"/>
      <c r="J11" s="61">
        <v>0</v>
      </c>
      <c r="K11" s="62">
        <f>G11+H11+I11+J11</f>
        <v>181.95</v>
      </c>
    </row>
    <row r="12" spans="1:1027" s="12" customFormat="1" ht="17" x14ac:dyDescent="0.2">
      <c r="A12" s="24">
        <v>10</v>
      </c>
      <c r="B12" s="28" t="s">
        <v>57</v>
      </c>
      <c r="C12" s="28" t="s">
        <v>58</v>
      </c>
      <c r="D12" s="39">
        <v>9048</v>
      </c>
      <c r="E12" s="41" t="s">
        <v>6</v>
      </c>
      <c r="F12" s="41" t="s">
        <v>49</v>
      </c>
      <c r="G12" s="63">
        <f>55</f>
        <v>55</v>
      </c>
      <c r="H12" s="59">
        <v>36</v>
      </c>
      <c r="I12" s="60">
        <f>43*0.9</f>
        <v>38.700000000000003</v>
      </c>
      <c r="J12" s="61">
        <f>42</f>
        <v>42</v>
      </c>
      <c r="K12" s="62">
        <f>G12+H12+I12+J12</f>
        <v>171.7</v>
      </c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  <c r="IM12" s="13"/>
      <c r="IN12" s="13"/>
      <c r="IO12" s="13"/>
      <c r="IP12" s="13"/>
      <c r="IQ12" s="13"/>
      <c r="IR12" s="13"/>
      <c r="IS12" s="13"/>
      <c r="IT12" s="13"/>
      <c r="IU12" s="13"/>
      <c r="IV12" s="13"/>
      <c r="IW12" s="13"/>
      <c r="IX12" s="13"/>
      <c r="IY12" s="13"/>
      <c r="IZ12" s="13"/>
      <c r="JA12" s="13"/>
      <c r="JB12" s="13"/>
      <c r="JC12" s="13"/>
      <c r="JD12" s="13"/>
      <c r="JE12" s="13"/>
      <c r="JF12" s="13"/>
      <c r="JG12" s="13"/>
      <c r="JH12" s="13"/>
      <c r="JI12" s="13"/>
      <c r="JJ12" s="13"/>
      <c r="JK12" s="13"/>
      <c r="JL12" s="13"/>
      <c r="JM12" s="13"/>
      <c r="JN12" s="13"/>
      <c r="JO12" s="13"/>
      <c r="JP12" s="13"/>
      <c r="JQ12" s="13"/>
      <c r="JR12" s="13"/>
      <c r="JS12" s="13"/>
      <c r="JT12" s="13"/>
      <c r="JU12" s="13"/>
      <c r="JV12" s="13"/>
      <c r="JW12" s="13"/>
      <c r="JX12" s="13"/>
      <c r="JY12" s="13"/>
      <c r="JZ12" s="13"/>
      <c r="KA12" s="13"/>
      <c r="KB12" s="13"/>
      <c r="KC12" s="13"/>
      <c r="KD12" s="13"/>
      <c r="KE12" s="13"/>
      <c r="KF12" s="13"/>
      <c r="KG12" s="13"/>
      <c r="KH12" s="13"/>
      <c r="KI12" s="13"/>
      <c r="KJ12" s="13"/>
      <c r="KK12" s="13"/>
      <c r="KL12" s="13"/>
      <c r="KM12" s="13"/>
      <c r="KN12" s="13"/>
      <c r="KO12" s="13"/>
      <c r="KP12" s="13"/>
      <c r="KQ12" s="13"/>
      <c r="KR12" s="13"/>
      <c r="KS12" s="13"/>
      <c r="KT12" s="13"/>
      <c r="KU12" s="13"/>
      <c r="KV12" s="13"/>
      <c r="KW12" s="13"/>
      <c r="KX12" s="13"/>
      <c r="KY12" s="13"/>
      <c r="KZ12" s="13"/>
      <c r="LA12" s="13"/>
      <c r="LB12" s="13"/>
      <c r="LC12" s="13"/>
      <c r="LD12" s="13"/>
      <c r="LE12" s="13"/>
      <c r="LF12" s="13"/>
      <c r="LG12" s="13"/>
      <c r="LH12" s="13"/>
      <c r="LI12" s="13"/>
      <c r="LJ12" s="13"/>
      <c r="LK12" s="13"/>
      <c r="LL12" s="13"/>
      <c r="LM12" s="13"/>
      <c r="LN12" s="13"/>
      <c r="LO12" s="13"/>
      <c r="LP12" s="13"/>
      <c r="LQ12" s="13"/>
      <c r="LR12" s="13"/>
      <c r="LS12" s="13"/>
      <c r="LT12" s="13"/>
      <c r="LU12" s="13"/>
      <c r="LV12" s="13"/>
      <c r="LW12" s="13"/>
      <c r="LX12" s="13"/>
      <c r="LY12" s="13"/>
      <c r="LZ12" s="13"/>
      <c r="MA12" s="13"/>
      <c r="MB12" s="13"/>
      <c r="MC12" s="13"/>
      <c r="MD12" s="13"/>
      <c r="ME12" s="13"/>
      <c r="MF12" s="13"/>
      <c r="MG12" s="13"/>
      <c r="MH12" s="13"/>
      <c r="MI12" s="13"/>
      <c r="MJ12" s="13"/>
      <c r="MK12" s="13"/>
      <c r="ML12" s="13"/>
      <c r="MM12" s="13"/>
      <c r="MN12" s="13"/>
      <c r="MO12" s="13"/>
      <c r="MP12" s="13"/>
      <c r="MQ12" s="13"/>
      <c r="MR12" s="13"/>
      <c r="MS12" s="13"/>
      <c r="MT12" s="13"/>
      <c r="MU12" s="13"/>
      <c r="MV12" s="13"/>
      <c r="MW12" s="13"/>
      <c r="MX12" s="13"/>
      <c r="MY12" s="13"/>
      <c r="MZ12" s="13"/>
      <c r="NA12" s="13"/>
      <c r="NB12" s="13"/>
      <c r="NC12" s="13"/>
      <c r="ND12" s="13"/>
      <c r="NE12" s="13"/>
      <c r="NF12" s="13"/>
      <c r="NG12" s="13"/>
      <c r="NH12" s="13"/>
      <c r="NI12" s="13"/>
      <c r="NJ12" s="13"/>
      <c r="NK12" s="13"/>
      <c r="NL12" s="13"/>
      <c r="NM12" s="13"/>
      <c r="NN12" s="13"/>
      <c r="NO12" s="13"/>
      <c r="NP12" s="13"/>
      <c r="NQ12" s="13"/>
      <c r="NR12" s="13"/>
      <c r="NS12" s="13"/>
      <c r="NT12" s="13"/>
      <c r="NU12" s="13"/>
      <c r="NV12" s="13"/>
      <c r="NW12" s="13"/>
      <c r="NX12" s="13"/>
      <c r="NY12" s="13"/>
      <c r="NZ12" s="13"/>
      <c r="OA12" s="13"/>
      <c r="OB12" s="13"/>
      <c r="OC12" s="13"/>
      <c r="OD12" s="13"/>
      <c r="OE12" s="13"/>
      <c r="OF12" s="13"/>
      <c r="OG12" s="13"/>
      <c r="OH12" s="13"/>
      <c r="OI12" s="13"/>
      <c r="OJ12" s="13"/>
      <c r="OK12" s="13"/>
      <c r="OL12" s="13"/>
      <c r="OM12" s="13"/>
      <c r="ON12" s="13"/>
      <c r="OO12" s="13"/>
      <c r="OP12" s="13"/>
      <c r="OQ12" s="13"/>
      <c r="OR12" s="13"/>
      <c r="OS12" s="13"/>
      <c r="OT12" s="13"/>
      <c r="OU12" s="13"/>
      <c r="OV12" s="13"/>
      <c r="OW12" s="13"/>
      <c r="OX12" s="13"/>
      <c r="OY12" s="13"/>
      <c r="OZ12" s="13"/>
      <c r="PA12" s="13"/>
      <c r="PB12" s="13"/>
      <c r="PC12" s="13"/>
      <c r="PD12" s="13"/>
      <c r="PE12" s="13"/>
      <c r="PF12" s="13"/>
      <c r="PG12" s="13"/>
      <c r="PH12" s="13"/>
      <c r="PI12" s="13"/>
      <c r="PJ12" s="13"/>
      <c r="PK12" s="13"/>
      <c r="PL12" s="13"/>
      <c r="PM12" s="13"/>
      <c r="PN12" s="13"/>
      <c r="PO12" s="13"/>
      <c r="PP12" s="13"/>
      <c r="PQ12" s="13"/>
      <c r="PR12" s="13"/>
      <c r="PS12" s="13"/>
      <c r="PT12" s="13"/>
      <c r="PU12" s="13"/>
      <c r="PV12" s="13"/>
      <c r="PW12" s="13"/>
      <c r="PX12" s="13"/>
      <c r="PY12" s="13"/>
      <c r="PZ12" s="13"/>
      <c r="QA12" s="13"/>
      <c r="QB12" s="13"/>
      <c r="QC12" s="13"/>
      <c r="QD12" s="13"/>
      <c r="QE12" s="13"/>
      <c r="QF12" s="13"/>
      <c r="QG12" s="13"/>
      <c r="QH12" s="13"/>
      <c r="QI12" s="13"/>
      <c r="QJ12" s="13"/>
      <c r="QK12" s="13"/>
      <c r="QL12" s="13"/>
      <c r="QM12" s="13"/>
      <c r="QN12" s="13"/>
      <c r="QO12" s="13"/>
      <c r="QP12" s="13"/>
      <c r="QQ12" s="13"/>
      <c r="QR12" s="13"/>
      <c r="QS12" s="13"/>
      <c r="QT12" s="13"/>
      <c r="QU12" s="13"/>
      <c r="QV12" s="13"/>
      <c r="QW12" s="13"/>
      <c r="QX12" s="13"/>
      <c r="QY12" s="13"/>
      <c r="QZ12" s="13"/>
      <c r="RA12" s="13"/>
      <c r="RB12" s="13"/>
      <c r="RC12" s="13"/>
      <c r="RD12" s="13"/>
      <c r="RE12" s="13"/>
      <c r="RF12" s="13"/>
      <c r="RG12" s="13"/>
      <c r="RH12" s="13"/>
      <c r="RI12" s="13"/>
      <c r="RJ12" s="13"/>
      <c r="RK12" s="13"/>
      <c r="RL12" s="13"/>
      <c r="RM12" s="13"/>
      <c r="RN12" s="13"/>
      <c r="RO12" s="13"/>
      <c r="RP12" s="13"/>
      <c r="RQ12" s="13"/>
      <c r="RR12" s="13"/>
      <c r="RS12" s="13"/>
      <c r="RT12" s="13"/>
      <c r="RU12" s="13"/>
      <c r="RV12" s="13"/>
      <c r="RW12" s="13"/>
      <c r="RX12" s="13"/>
      <c r="RY12" s="13"/>
      <c r="RZ12" s="13"/>
      <c r="SA12" s="13"/>
      <c r="SB12" s="13"/>
      <c r="SC12" s="13"/>
      <c r="SD12" s="13"/>
      <c r="SE12" s="13"/>
      <c r="SF12" s="13"/>
      <c r="SG12" s="13"/>
      <c r="SH12" s="13"/>
      <c r="SI12" s="13"/>
      <c r="SJ12" s="13"/>
      <c r="SK12" s="13"/>
      <c r="SL12" s="13"/>
      <c r="SM12" s="13"/>
      <c r="SN12" s="13"/>
      <c r="SO12" s="13"/>
      <c r="SP12" s="13"/>
      <c r="SQ12" s="13"/>
      <c r="SR12" s="13"/>
      <c r="SS12" s="13"/>
      <c r="ST12" s="13"/>
      <c r="SU12" s="13"/>
      <c r="SV12" s="13"/>
      <c r="SW12" s="13"/>
      <c r="SX12" s="13"/>
      <c r="SY12" s="13"/>
      <c r="SZ12" s="13"/>
      <c r="TA12" s="13"/>
      <c r="TB12" s="13"/>
      <c r="TC12" s="13"/>
      <c r="TD12" s="13"/>
      <c r="TE12" s="13"/>
      <c r="TF12" s="13"/>
      <c r="TG12" s="13"/>
      <c r="TH12" s="13"/>
      <c r="TI12" s="13"/>
      <c r="TJ12" s="13"/>
      <c r="TK12" s="13"/>
      <c r="TL12" s="13"/>
      <c r="TM12" s="13"/>
      <c r="TN12" s="13"/>
      <c r="TO12" s="13"/>
      <c r="TP12" s="13"/>
      <c r="TQ12" s="13"/>
      <c r="TR12" s="13"/>
      <c r="TS12" s="13"/>
      <c r="TT12" s="13"/>
      <c r="TU12" s="13"/>
      <c r="TV12" s="13"/>
      <c r="TW12" s="13"/>
      <c r="TX12" s="13"/>
      <c r="TY12" s="13"/>
      <c r="TZ12" s="13"/>
      <c r="UA12" s="13"/>
      <c r="UB12" s="13"/>
      <c r="UC12" s="13"/>
      <c r="UD12" s="13"/>
      <c r="UE12" s="13"/>
      <c r="UF12" s="13"/>
      <c r="UG12" s="13"/>
      <c r="UH12" s="13"/>
      <c r="UI12" s="13"/>
      <c r="UJ12" s="13"/>
      <c r="UK12" s="13"/>
      <c r="UL12" s="13"/>
      <c r="UM12" s="13"/>
      <c r="UN12" s="13"/>
      <c r="UO12" s="13"/>
      <c r="UP12" s="13"/>
      <c r="UQ12" s="13"/>
      <c r="UR12" s="13"/>
      <c r="US12" s="13"/>
      <c r="UT12" s="13"/>
      <c r="UU12" s="13"/>
      <c r="UV12" s="13"/>
      <c r="UW12" s="13"/>
      <c r="UX12" s="13"/>
      <c r="UY12" s="13"/>
      <c r="UZ12" s="13"/>
      <c r="VA12" s="13"/>
      <c r="VB12" s="13"/>
      <c r="VC12" s="13"/>
      <c r="VD12" s="13"/>
      <c r="VE12" s="13"/>
      <c r="VF12" s="13"/>
      <c r="VG12" s="13"/>
      <c r="VH12" s="13"/>
      <c r="VI12" s="13"/>
      <c r="VJ12" s="13"/>
      <c r="VK12" s="13"/>
      <c r="VL12" s="13"/>
      <c r="VM12" s="13"/>
      <c r="VN12" s="13"/>
      <c r="VO12" s="13"/>
      <c r="VP12" s="13"/>
      <c r="VQ12" s="13"/>
      <c r="VR12" s="13"/>
      <c r="VS12" s="13"/>
      <c r="VT12" s="13"/>
      <c r="VU12" s="13"/>
      <c r="VV12" s="13"/>
      <c r="VW12" s="13"/>
      <c r="VX12" s="13"/>
      <c r="VY12" s="13"/>
      <c r="VZ12" s="13"/>
      <c r="WA12" s="13"/>
      <c r="WB12" s="13"/>
      <c r="WC12" s="13"/>
      <c r="WD12" s="13"/>
      <c r="WE12" s="13"/>
      <c r="WF12" s="13"/>
      <c r="WG12" s="13"/>
      <c r="WH12" s="13"/>
      <c r="WI12" s="13"/>
      <c r="WJ12" s="13"/>
      <c r="WK12" s="13"/>
      <c r="WL12" s="13"/>
      <c r="WM12" s="13"/>
      <c r="WN12" s="13"/>
      <c r="WO12" s="13"/>
      <c r="WP12" s="13"/>
      <c r="WQ12" s="13"/>
      <c r="WR12" s="13"/>
      <c r="WS12" s="13"/>
      <c r="WT12" s="13"/>
      <c r="WU12" s="13"/>
      <c r="WV12" s="13"/>
      <c r="WW12" s="13"/>
      <c r="WX12" s="13"/>
      <c r="WY12" s="13"/>
      <c r="WZ12" s="13"/>
      <c r="XA12" s="13"/>
      <c r="XB12" s="13"/>
      <c r="XC12" s="13"/>
      <c r="XD12" s="13"/>
      <c r="XE12" s="13"/>
      <c r="XF12" s="13"/>
      <c r="XG12" s="13"/>
      <c r="XH12" s="13"/>
      <c r="XI12" s="13"/>
      <c r="XJ12" s="13"/>
      <c r="XK12" s="13"/>
      <c r="XL12" s="13"/>
      <c r="XM12" s="13"/>
      <c r="XN12" s="13"/>
      <c r="XO12" s="13"/>
      <c r="XP12" s="13"/>
      <c r="XQ12" s="13"/>
      <c r="XR12" s="13"/>
      <c r="XS12" s="13"/>
      <c r="XT12" s="13"/>
      <c r="XU12" s="13"/>
      <c r="XV12" s="13"/>
      <c r="XW12" s="13"/>
      <c r="XX12" s="13"/>
      <c r="XY12" s="13"/>
      <c r="XZ12" s="13"/>
      <c r="YA12" s="13"/>
      <c r="YB12" s="13"/>
      <c r="YC12" s="13"/>
      <c r="YD12" s="13"/>
      <c r="YE12" s="13"/>
      <c r="YF12" s="13"/>
      <c r="YG12" s="13"/>
      <c r="YH12" s="13"/>
      <c r="YI12" s="13"/>
      <c r="YJ12" s="13"/>
      <c r="YK12" s="13"/>
      <c r="YL12" s="13"/>
      <c r="YM12" s="13"/>
      <c r="YN12" s="13"/>
      <c r="YO12" s="13"/>
      <c r="YP12" s="13"/>
      <c r="YQ12" s="13"/>
      <c r="YR12" s="13"/>
      <c r="YS12" s="13"/>
      <c r="YT12" s="13"/>
      <c r="YU12" s="13"/>
      <c r="YV12" s="13"/>
      <c r="YW12" s="13"/>
      <c r="YX12" s="13"/>
      <c r="YY12" s="13"/>
      <c r="YZ12" s="13"/>
      <c r="ZA12" s="13"/>
      <c r="ZB12" s="13"/>
      <c r="ZC12" s="13"/>
      <c r="ZD12" s="13"/>
      <c r="ZE12" s="13"/>
      <c r="ZF12" s="13"/>
      <c r="ZG12" s="13"/>
      <c r="ZH12" s="13"/>
      <c r="ZI12" s="13"/>
      <c r="ZJ12" s="13"/>
      <c r="ZK12" s="13"/>
      <c r="ZL12" s="13"/>
      <c r="ZM12" s="13"/>
      <c r="ZN12" s="13"/>
      <c r="ZO12" s="13"/>
      <c r="ZP12" s="13"/>
      <c r="ZQ12" s="13"/>
      <c r="ZR12" s="13"/>
      <c r="ZS12" s="13"/>
      <c r="ZT12" s="13"/>
      <c r="ZU12" s="13"/>
      <c r="ZV12" s="13"/>
      <c r="ZW12" s="13"/>
      <c r="ZX12" s="13"/>
      <c r="ZY12" s="13"/>
      <c r="ZZ12" s="13"/>
      <c r="AAA12" s="13"/>
      <c r="AAB12" s="13"/>
      <c r="AAC12" s="13"/>
      <c r="AAD12" s="13"/>
      <c r="AAE12" s="13"/>
      <c r="AAF12" s="13"/>
      <c r="AAG12" s="13"/>
      <c r="AAH12" s="13"/>
      <c r="AAI12" s="13"/>
      <c r="AAJ12" s="13"/>
      <c r="AAK12" s="13"/>
      <c r="AAL12" s="13"/>
      <c r="AAM12" s="13"/>
      <c r="AAN12" s="13"/>
      <c r="AAO12" s="13"/>
      <c r="AAP12" s="13"/>
      <c r="AAQ12" s="13"/>
      <c r="AAR12" s="13"/>
      <c r="AAS12" s="13"/>
      <c r="AAT12" s="13"/>
      <c r="AAU12" s="13"/>
      <c r="AAV12" s="13"/>
      <c r="AAW12" s="13"/>
      <c r="AAX12" s="13"/>
      <c r="AAY12" s="13"/>
      <c r="AAZ12" s="13"/>
      <c r="ABA12" s="13"/>
      <c r="ABB12" s="13"/>
      <c r="ABC12" s="13"/>
      <c r="ABD12" s="13"/>
      <c r="ABE12" s="13"/>
      <c r="ABF12" s="13"/>
      <c r="ABG12" s="13"/>
      <c r="ABH12" s="13"/>
      <c r="ABI12" s="13"/>
      <c r="ABJ12" s="13"/>
      <c r="ABK12" s="13"/>
      <c r="ABL12" s="13"/>
      <c r="ABM12" s="13"/>
      <c r="ABN12" s="13"/>
      <c r="ABO12" s="13"/>
      <c r="ABP12" s="13"/>
      <c r="ABQ12" s="13"/>
      <c r="ABR12" s="13"/>
      <c r="ABS12" s="13"/>
      <c r="ABT12" s="13"/>
      <c r="ABU12" s="13"/>
      <c r="ABV12" s="13"/>
      <c r="ABW12" s="13"/>
      <c r="ABX12" s="13"/>
      <c r="ABY12" s="13"/>
      <c r="ABZ12" s="13"/>
      <c r="ACA12" s="13"/>
      <c r="ACB12" s="13"/>
      <c r="ACC12" s="13"/>
      <c r="ACD12" s="13"/>
      <c r="ACE12" s="13"/>
      <c r="ACF12" s="13"/>
      <c r="ACG12" s="13"/>
      <c r="ACH12" s="13"/>
      <c r="ACI12" s="13"/>
      <c r="ACJ12" s="13"/>
      <c r="ACK12" s="13"/>
      <c r="ACL12" s="13"/>
      <c r="ACM12" s="13"/>
      <c r="ACN12" s="13"/>
      <c r="ACO12" s="13"/>
      <c r="ACP12" s="13"/>
      <c r="ACQ12" s="13"/>
      <c r="ACR12" s="13"/>
      <c r="ACS12" s="13"/>
      <c r="ACT12" s="13"/>
      <c r="ACU12" s="13"/>
      <c r="ACV12" s="13"/>
      <c r="ACW12" s="13"/>
      <c r="ACX12" s="13"/>
      <c r="ACY12" s="13"/>
      <c r="ACZ12" s="13"/>
      <c r="ADA12" s="13"/>
      <c r="ADB12" s="13"/>
      <c r="ADC12" s="13"/>
      <c r="ADD12" s="13"/>
      <c r="ADE12" s="13"/>
      <c r="ADF12" s="13"/>
      <c r="ADG12" s="13"/>
      <c r="ADH12" s="13"/>
      <c r="ADI12" s="13"/>
      <c r="ADJ12" s="13"/>
      <c r="ADK12" s="13"/>
      <c r="ADL12" s="13"/>
      <c r="ADM12" s="13"/>
      <c r="ADN12" s="13"/>
      <c r="ADO12" s="13"/>
      <c r="ADP12" s="13"/>
      <c r="ADQ12" s="13"/>
      <c r="ADR12" s="13"/>
      <c r="ADS12" s="13"/>
      <c r="ADT12" s="13"/>
      <c r="ADU12" s="13"/>
      <c r="ADV12" s="13"/>
      <c r="ADW12" s="13"/>
      <c r="ADX12" s="13"/>
      <c r="ADY12" s="13"/>
      <c r="ADZ12" s="13"/>
      <c r="AEA12" s="13"/>
      <c r="AEB12" s="13"/>
      <c r="AEC12" s="13"/>
      <c r="AED12" s="13"/>
      <c r="AEE12" s="13"/>
      <c r="AEF12" s="13"/>
      <c r="AEG12" s="13"/>
      <c r="AEH12" s="13"/>
      <c r="AEI12" s="13"/>
      <c r="AEJ12" s="13"/>
      <c r="AEK12" s="13"/>
      <c r="AEL12" s="13"/>
      <c r="AEM12" s="13"/>
      <c r="AEN12" s="13"/>
      <c r="AEO12" s="13"/>
      <c r="AEP12" s="13"/>
      <c r="AEQ12" s="13"/>
      <c r="AER12" s="13"/>
      <c r="AES12" s="13"/>
      <c r="AET12" s="13"/>
      <c r="AEU12" s="13"/>
      <c r="AEV12" s="13"/>
      <c r="AEW12" s="13"/>
      <c r="AEX12" s="13"/>
      <c r="AEY12" s="13"/>
      <c r="AEZ12" s="13"/>
      <c r="AFA12" s="13"/>
      <c r="AFB12" s="13"/>
      <c r="AFC12" s="13"/>
      <c r="AFD12" s="13"/>
      <c r="AFE12" s="13"/>
      <c r="AFF12" s="13"/>
      <c r="AFG12" s="13"/>
      <c r="AFH12" s="13"/>
      <c r="AFI12" s="13"/>
      <c r="AFJ12" s="13"/>
      <c r="AFK12" s="13"/>
      <c r="AFL12" s="13"/>
      <c r="AFM12" s="13"/>
      <c r="AFN12" s="13"/>
      <c r="AFO12" s="13"/>
      <c r="AFP12" s="13"/>
      <c r="AFQ12" s="13"/>
      <c r="AFR12" s="13"/>
      <c r="AFS12" s="13"/>
      <c r="AFT12" s="13"/>
      <c r="AFU12" s="13"/>
      <c r="AFV12" s="13"/>
      <c r="AFW12" s="13"/>
      <c r="AFX12" s="13"/>
      <c r="AFY12" s="13"/>
      <c r="AFZ12" s="13"/>
      <c r="AGA12" s="13"/>
      <c r="AGB12" s="13"/>
      <c r="AGC12" s="13"/>
      <c r="AGD12" s="13"/>
      <c r="AGE12" s="13"/>
      <c r="AGF12" s="13"/>
      <c r="AGG12" s="13"/>
      <c r="AGH12" s="13"/>
      <c r="AGI12" s="13"/>
      <c r="AGJ12" s="13"/>
      <c r="AGK12" s="13"/>
      <c r="AGL12" s="13"/>
      <c r="AGM12" s="13"/>
      <c r="AGN12" s="13"/>
      <c r="AGO12" s="13"/>
      <c r="AGP12" s="13"/>
      <c r="AGQ12" s="13"/>
      <c r="AGR12" s="13"/>
      <c r="AGS12" s="13"/>
      <c r="AGT12" s="13"/>
      <c r="AGU12" s="13"/>
      <c r="AGV12" s="13"/>
      <c r="AGW12" s="13"/>
      <c r="AGX12" s="13"/>
      <c r="AGY12" s="13"/>
      <c r="AGZ12" s="13"/>
      <c r="AHA12" s="13"/>
      <c r="AHB12" s="13"/>
      <c r="AHC12" s="13"/>
      <c r="AHD12" s="13"/>
      <c r="AHE12" s="13"/>
      <c r="AHF12" s="13"/>
      <c r="AHG12" s="13"/>
      <c r="AHH12" s="13"/>
      <c r="AHI12" s="13"/>
      <c r="AHJ12" s="13"/>
      <c r="AHK12" s="13"/>
      <c r="AHL12" s="13"/>
      <c r="AHM12" s="13"/>
      <c r="AHN12" s="13"/>
      <c r="AHO12" s="13"/>
      <c r="AHP12" s="13"/>
      <c r="AHQ12" s="13"/>
      <c r="AHR12" s="13"/>
      <c r="AHS12" s="13"/>
      <c r="AHT12" s="13"/>
      <c r="AHU12" s="13"/>
      <c r="AHV12" s="13"/>
      <c r="AHW12" s="13"/>
      <c r="AHX12" s="13"/>
      <c r="AHY12" s="13"/>
      <c r="AHZ12" s="13"/>
      <c r="AIA12" s="13"/>
      <c r="AIB12" s="13"/>
      <c r="AIC12" s="13"/>
      <c r="AID12" s="13"/>
      <c r="AIE12" s="13"/>
      <c r="AIF12" s="13"/>
      <c r="AIG12" s="13"/>
      <c r="AIH12" s="13"/>
      <c r="AII12" s="13"/>
      <c r="AIJ12" s="13"/>
      <c r="AIK12" s="13"/>
      <c r="AIL12" s="13"/>
      <c r="AIM12" s="13"/>
      <c r="AIN12" s="13"/>
      <c r="AIO12" s="13"/>
      <c r="AIP12" s="13"/>
      <c r="AIQ12" s="13"/>
      <c r="AIR12" s="13"/>
      <c r="AIS12" s="13"/>
      <c r="AIT12" s="13"/>
      <c r="AIU12" s="13"/>
      <c r="AIV12" s="13"/>
      <c r="AIW12" s="13"/>
      <c r="AIX12" s="13"/>
      <c r="AIY12" s="13"/>
      <c r="AIZ12" s="13"/>
      <c r="AJA12" s="13"/>
      <c r="AJB12" s="13"/>
      <c r="AJC12" s="13"/>
      <c r="AJD12" s="13"/>
      <c r="AJE12" s="13"/>
      <c r="AJF12" s="13"/>
      <c r="AJG12" s="13"/>
      <c r="AJH12" s="13"/>
      <c r="AJI12" s="13"/>
      <c r="AJJ12" s="13"/>
      <c r="AJK12" s="13"/>
      <c r="AJL12" s="13"/>
      <c r="AJM12" s="13"/>
      <c r="AJN12" s="13"/>
      <c r="AJO12" s="13"/>
      <c r="AJP12" s="13"/>
      <c r="AJQ12" s="13"/>
      <c r="AJR12" s="13"/>
      <c r="AJS12" s="13"/>
      <c r="AJT12" s="13"/>
      <c r="AJU12" s="13"/>
      <c r="AJV12" s="13"/>
      <c r="AJW12" s="13"/>
      <c r="AJX12" s="13"/>
      <c r="AJY12" s="13"/>
      <c r="AJZ12" s="13"/>
      <c r="AKA12" s="13"/>
      <c r="AKB12" s="13"/>
      <c r="AKC12" s="13"/>
      <c r="AKD12" s="13"/>
      <c r="AKE12" s="13"/>
      <c r="AKF12" s="13"/>
      <c r="AKG12" s="13"/>
      <c r="AKH12" s="13"/>
      <c r="AKI12" s="13"/>
      <c r="AKJ12" s="13"/>
      <c r="AKK12" s="13"/>
      <c r="AKL12" s="13"/>
      <c r="AKM12" s="13"/>
      <c r="AKN12" s="13"/>
      <c r="AKO12" s="13"/>
      <c r="AKP12" s="13"/>
      <c r="AKQ12" s="13"/>
      <c r="AKR12" s="13"/>
      <c r="AKS12" s="13"/>
      <c r="AKT12" s="13"/>
      <c r="AKU12" s="13"/>
      <c r="AKV12" s="13"/>
      <c r="AKW12" s="13"/>
      <c r="AKX12" s="13"/>
      <c r="AKY12" s="13"/>
      <c r="AKZ12" s="13"/>
      <c r="ALA12" s="13"/>
      <c r="ALB12" s="13"/>
      <c r="ALC12" s="13"/>
      <c r="ALD12" s="13"/>
      <c r="ALE12" s="13"/>
      <c r="ALF12" s="13"/>
      <c r="ALG12" s="13"/>
      <c r="ALH12" s="13"/>
      <c r="ALI12" s="13"/>
      <c r="ALJ12" s="13"/>
      <c r="ALK12" s="13"/>
      <c r="ALL12" s="13"/>
      <c r="ALM12" s="13"/>
      <c r="ALN12" s="13"/>
      <c r="ALO12" s="13"/>
      <c r="ALP12" s="13"/>
      <c r="ALQ12" s="13"/>
      <c r="ALR12" s="13"/>
      <c r="ALS12" s="13"/>
      <c r="ALT12" s="13"/>
      <c r="ALU12" s="13"/>
      <c r="ALV12" s="13"/>
      <c r="ALW12" s="13"/>
      <c r="ALX12" s="13"/>
      <c r="ALY12" s="13"/>
      <c r="ALZ12" s="13"/>
      <c r="AMA12" s="13"/>
      <c r="AMB12" s="13"/>
      <c r="AMC12" s="13"/>
      <c r="AMD12" s="13"/>
      <c r="AME12" s="13"/>
      <c r="AMF12" s="13"/>
      <c r="AMG12" s="13"/>
      <c r="AMH12" s="13"/>
      <c r="AMI12" s="13"/>
      <c r="AMJ12" s="13"/>
      <c r="AMK12" s="13"/>
      <c r="AML12" s="13"/>
      <c r="AMM12" s="13"/>
    </row>
    <row r="13" spans="1:1027" s="12" customFormat="1" ht="17" x14ac:dyDescent="0.2">
      <c r="A13" s="24">
        <v>11</v>
      </c>
      <c r="B13" s="27" t="s">
        <v>32</v>
      </c>
      <c r="C13" s="27" t="s">
        <v>33</v>
      </c>
      <c r="D13" s="41">
        <v>8909</v>
      </c>
      <c r="E13" s="41" t="s">
        <v>25</v>
      </c>
      <c r="F13" s="41" t="s">
        <v>50</v>
      </c>
      <c r="G13" s="63">
        <f>26*1.6</f>
        <v>41.6</v>
      </c>
      <c r="H13" s="59"/>
      <c r="I13" s="60">
        <f>36*1.6</f>
        <v>57.6</v>
      </c>
      <c r="J13" s="61">
        <f>45*1.6</f>
        <v>72</v>
      </c>
      <c r="K13" s="62">
        <f>G13+H13+I13+J13</f>
        <v>171.2</v>
      </c>
    </row>
    <row r="14" spans="1:1027" s="12" customFormat="1" ht="17" x14ac:dyDescent="0.2">
      <c r="A14" s="24">
        <v>12</v>
      </c>
      <c r="B14" s="22" t="s">
        <v>81</v>
      </c>
      <c r="C14" s="22" t="s">
        <v>9</v>
      </c>
      <c r="D14" s="41">
        <v>7644</v>
      </c>
      <c r="E14" s="41" t="s">
        <v>6</v>
      </c>
      <c r="F14" s="41" t="s">
        <v>47</v>
      </c>
      <c r="G14" s="69"/>
      <c r="H14" s="59">
        <v>85</v>
      </c>
      <c r="I14" s="60"/>
      <c r="J14" s="61">
        <v>75</v>
      </c>
      <c r="K14" s="62">
        <f>G14+H14+I14+J14</f>
        <v>160</v>
      </c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  <c r="IU14" s="13"/>
      <c r="IV14" s="13"/>
      <c r="IW14" s="13"/>
      <c r="IX14" s="13"/>
      <c r="IY14" s="13"/>
      <c r="IZ14" s="13"/>
      <c r="JA14" s="13"/>
      <c r="JB14" s="13"/>
      <c r="JC14" s="13"/>
      <c r="JD14" s="13"/>
      <c r="JE14" s="13"/>
      <c r="JF14" s="13"/>
      <c r="JG14" s="13"/>
      <c r="JH14" s="13"/>
      <c r="JI14" s="13"/>
      <c r="JJ14" s="13"/>
      <c r="JK14" s="13"/>
      <c r="JL14" s="13"/>
      <c r="JM14" s="13"/>
      <c r="JN14" s="13"/>
      <c r="JO14" s="13"/>
      <c r="JP14" s="13"/>
      <c r="JQ14" s="13"/>
      <c r="JR14" s="13"/>
      <c r="JS14" s="13"/>
      <c r="JT14" s="13"/>
      <c r="JU14" s="13"/>
      <c r="JV14" s="13"/>
      <c r="JW14" s="13"/>
      <c r="JX14" s="13"/>
      <c r="JY14" s="13"/>
      <c r="JZ14" s="13"/>
      <c r="KA14" s="13"/>
      <c r="KB14" s="13"/>
      <c r="KC14" s="13"/>
      <c r="KD14" s="13"/>
      <c r="KE14" s="13"/>
      <c r="KF14" s="13"/>
      <c r="KG14" s="13"/>
      <c r="KH14" s="13"/>
      <c r="KI14" s="13"/>
      <c r="KJ14" s="13"/>
      <c r="KK14" s="13"/>
      <c r="KL14" s="13"/>
      <c r="KM14" s="13"/>
      <c r="KN14" s="13"/>
      <c r="KO14" s="13"/>
      <c r="KP14" s="13"/>
      <c r="KQ14" s="13"/>
      <c r="KR14" s="13"/>
      <c r="KS14" s="13"/>
      <c r="KT14" s="13"/>
      <c r="KU14" s="13"/>
      <c r="KV14" s="13"/>
      <c r="KW14" s="13"/>
      <c r="KX14" s="13"/>
      <c r="KY14" s="13"/>
      <c r="KZ14" s="13"/>
      <c r="LA14" s="13"/>
      <c r="LB14" s="13"/>
      <c r="LC14" s="13"/>
      <c r="LD14" s="13"/>
      <c r="LE14" s="13"/>
      <c r="LF14" s="13"/>
      <c r="LG14" s="13"/>
      <c r="LH14" s="13"/>
      <c r="LI14" s="13"/>
      <c r="LJ14" s="13"/>
      <c r="LK14" s="13"/>
      <c r="LL14" s="13"/>
      <c r="LM14" s="13"/>
      <c r="LN14" s="13"/>
      <c r="LO14" s="13"/>
      <c r="LP14" s="13"/>
      <c r="LQ14" s="13"/>
      <c r="LR14" s="13"/>
      <c r="LS14" s="13"/>
      <c r="LT14" s="13"/>
      <c r="LU14" s="13"/>
      <c r="LV14" s="13"/>
      <c r="LW14" s="13"/>
      <c r="LX14" s="13"/>
      <c r="LY14" s="13"/>
      <c r="LZ14" s="13"/>
      <c r="MA14" s="13"/>
      <c r="MB14" s="13"/>
      <c r="MC14" s="13"/>
      <c r="MD14" s="13"/>
      <c r="ME14" s="13"/>
      <c r="MF14" s="13"/>
      <c r="MG14" s="13"/>
      <c r="MH14" s="13"/>
      <c r="MI14" s="13"/>
      <c r="MJ14" s="13"/>
      <c r="MK14" s="13"/>
      <c r="ML14" s="13"/>
      <c r="MM14" s="13"/>
      <c r="MN14" s="13"/>
      <c r="MO14" s="13"/>
      <c r="MP14" s="13"/>
      <c r="MQ14" s="13"/>
      <c r="MR14" s="13"/>
      <c r="MS14" s="13"/>
      <c r="MT14" s="13"/>
      <c r="MU14" s="13"/>
      <c r="MV14" s="13"/>
      <c r="MW14" s="13"/>
      <c r="MX14" s="13"/>
      <c r="MY14" s="13"/>
      <c r="MZ14" s="13"/>
      <c r="NA14" s="13"/>
      <c r="NB14" s="13"/>
      <c r="NC14" s="13"/>
      <c r="ND14" s="13"/>
      <c r="NE14" s="13"/>
      <c r="NF14" s="13"/>
      <c r="NG14" s="13"/>
      <c r="NH14" s="13"/>
      <c r="NI14" s="13"/>
      <c r="NJ14" s="13"/>
      <c r="NK14" s="13"/>
      <c r="NL14" s="13"/>
      <c r="NM14" s="13"/>
      <c r="NN14" s="13"/>
      <c r="NO14" s="13"/>
      <c r="NP14" s="13"/>
      <c r="NQ14" s="13"/>
      <c r="NR14" s="13"/>
      <c r="NS14" s="13"/>
      <c r="NT14" s="13"/>
      <c r="NU14" s="13"/>
      <c r="NV14" s="13"/>
      <c r="NW14" s="13"/>
      <c r="NX14" s="13"/>
      <c r="NY14" s="13"/>
      <c r="NZ14" s="13"/>
      <c r="OA14" s="13"/>
      <c r="OB14" s="13"/>
      <c r="OC14" s="13"/>
      <c r="OD14" s="13"/>
      <c r="OE14" s="13"/>
      <c r="OF14" s="13"/>
      <c r="OG14" s="13"/>
      <c r="OH14" s="13"/>
      <c r="OI14" s="13"/>
      <c r="OJ14" s="13"/>
      <c r="OK14" s="13"/>
      <c r="OL14" s="13"/>
      <c r="OM14" s="13"/>
      <c r="ON14" s="13"/>
      <c r="OO14" s="13"/>
      <c r="OP14" s="13"/>
      <c r="OQ14" s="13"/>
      <c r="OR14" s="13"/>
      <c r="OS14" s="13"/>
      <c r="OT14" s="13"/>
      <c r="OU14" s="13"/>
      <c r="OV14" s="13"/>
      <c r="OW14" s="13"/>
      <c r="OX14" s="13"/>
      <c r="OY14" s="13"/>
      <c r="OZ14" s="13"/>
      <c r="PA14" s="13"/>
      <c r="PB14" s="13"/>
      <c r="PC14" s="13"/>
      <c r="PD14" s="13"/>
      <c r="PE14" s="13"/>
      <c r="PF14" s="13"/>
      <c r="PG14" s="13"/>
      <c r="PH14" s="13"/>
      <c r="PI14" s="13"/>
      <c r="PJ14" s="13"/>
      <c r="PK14" s="13"/>
      <c r="PL14" s="13"/>
      <c r="PM14" s="13"/>
      <c r="PN14" s="13"/>
      <c r="PO14" s="13"/>
      <c r="PP14" s="13"/>
      <c r="PQ14" s="13"/>
      <c r="PR14" s="13"/>
      <c r="PS14" s="13"/>
      <c r="PT14" s="13"/>
      <c r="PU14" s="13"/>
      <c r="PV14" s="13"/>
      <c r="PW14" s="13"/>
      <c r="PX14" s="13"/>
      <c r="PY14" s="13"/>
      <c r="PZ14" s="13"/>
      <c r="QA14" s="13"/>
      <c r="QB14" s="13"/>
      <c r="QC14" s="13"/>
      <c r="QD14" s="13"/>
      <c r="QE14" s="13"/>
      <c r="QF14" s="13"/>
      <c r="QG14" s="13"/>
      <c r="QH14" s="13"/>
      <c r="QI14" s="13"/>
      <c r="QJ14" s="13"/>
      <c r="QK14" s="13"/>
      <c r="QL14" s="13"/>
      <c r="QM14" s="13"/>
      <c r="QN14" s="13"/>
      <c r="QO14" s="13"/>
      <c r="QP14" s="13"/>
      <c r="QQ14" s="13"/>
      <c r="QR14" s="13"/>
      <c r="QS14" s="13"/>
      <c r="QT14" s="13"/>
      <c r="QU14" s="13"/>
      <c r="QV14" s="13"/>
      <c r="QW14" s="13"/>
      <c r="QX14" s="13"/>
      <c r="QY14" s="13"/>
      <c r="QZ14" s="13"/>
      <c r="RA14" s="13"/>
      <c r="RB14" s="13"/>
      <c r="RC14" s="13"/>
      <c r="RD14" s="13"/>
      <c r="RE14" s="13"/>
      <c r="RF14" s="13"/>
      <c r="RG14" s="13"/>
      <c r="RH14" s="13"/>
      <c r="RI14" s="13"/>
      <c r="RJ14" s="13"/>
      <c r="RK14" s="13"/>
      <c r="RL14" s="13"/>
      <c r="RM14" s="13"/>
      <c r="RN14" s="13"/>
      <c r="RO14" s="13"/>
      <c r="RP14" s="13"/>
      <c r="RQ14" s="13"/>
      <c r="RR14" s="13"/>
      <c r="RS14" s="13"/>
      <c r="RT14" s="13"/>
      <c r="RU14" s="13"/>
      <c r="RV14" s="13"/>
      <c r="RW14" s="13"/>
      <c r="RX14" s="13"/>
      <c r="RY14" s="13"/>
      <c r="RZ14" s="13"/>
      <c r="SA14" s="13"/>
      <c r="SB14" s="13"/>
      <c r="SC14" s="13"/>
      <c r="SD14" s="13"/>
      <c r="SE14" s="13"/>
      <c r="SF14" s="13"/>
      <c r="SG14" s="13"/>
      <c r="SH14" s="13"/>
      <c r="SI14" s="13"/>
      <c r="SJ14" s="13"/>
      <c r="SK14" s="13"/>
      <c r="SL14" s="13"/>
      <c r="SM14" s="13"/>
      <c r="SN14" s="13"/>
      <c r="SO14" s="13"/>
      <c r="SP14" s="13"/>
      <c r="SQ14" s="13"/>
      <c r="SR14" s="13"/>
      <c r="SS14" s="13"/>
      <c r="ST14" s="13"/>
      <c r="SU14" s="13"/>
      <c r="SV14" s="13"/>
      <c r="SW14" s="13"/>
      <c r="SX14" s="13"/>
      <c r="SY14" s="13"/>
      <c r="SZ14" s="13"/>
      <c r="TA14" s="13"/>
      <c r="TB14" s="13"/>
      <c r="TC14" s="13"/>
      <c r="TD14" s="13"/>
      <c r="TE14" s="13"/>
      <c r="TF14" s="13"/>
      <c r="TG14" s="13"/>
      <c r="TH14" s="13"/>
      <c r="TI14" s="13"/>
      <c r="TJ14" s="13"/>
      <c r="TK14" s="13"/>
      <c r="TL14" s="13"/>
      <c r="TM14" s="13"/>
      <c r="TN14" s="13"/>
      <c r="TO14" s="13"/>
      <c r="TP14" s="13"/>
      <c r="TQ14" s="13"/>
      <c r="TR14" s="13"/>
      <c r="TS14" s="13"/>
      <c r="TT14" s="13"/>
      <c r="TU14" s="13"/>
      <c r="TV14" s="13"/>
      <c r="TW14" s="13"/>
      <c r="TX14" s="13"/>
      <c r="TY14" s="13"/>
      <c r="TZ14" s="13"/>
      <c r="UA14" s="13"/>
      <c r="UB14" s="13"/>
      <c r="UC14" s="13"/>
      <c r="UD14" s="13"/>
      <c r="UE14" s="13"/>
      <c r="UF14" s="13"/>
      <c r="UG14" s="13"/>
      <c r="UH14" s="13"/>
      <c r="UI14" s="13"/>
      <c r="UJ14" s="13"/>
      <c r="UK14" s="13"/>
      <c r="UL14" s="13"/>
      <c r="UM14" s="13"/>
      <c r="UN14" s="13"/>
      <c r="UO14" s="13"/>
      <c r="UP14" s="13"/>
      <c r="UQ14" s="13"/>
      <c r="UR14" s="13"/>
      <c r="US14" s="13"/>
      <c r="UT14" s="13"/>
      <c r="UU14" s="13"/>
      <c r="UV14" s="13"/>
      <c r="UW14" s="13"/>
      <c r="UX14" s="13"/>
      <c r="UY14" s="13"/>
      <c r="UZ14" s="13"/>
      <c r="VA14" s="13"/>
      <c r="VB14" s="13"/>
      <c r="VC14" s="13"/>
      <c r="VD14" s="13"/>
      <c r="VE14" s="13"/>
      <c r="VF14" s="13"/>
      <c r="VG14" s="13"/>
      <c r="VH14" s="13"/>
      <c r="VI14" s="13"/>
      <c r="VJ14" s="13"/>
      <c r="VK14" s="13"/>
      <c r="VL14" s="13"/>
      <c r="VM14" s="13"/>
      <c r="VN14" s="13"/>
      <c r="VO14" s="13"/>
      <c r="VP14" s="13"/>
      <c r="VQ14" s="13"/>
      <c r="VR14" s="13"/>
      <c r="VS14" s="13"/>
      <c r="VT14" s="13"/>
      <c r="VU14" s="13"/>
      <c r="VV14" s="13"/>
      <c r="VW14" s="13"/>
      <c r="VX14" s="13"/>
      <c r="VY14" s="13"/>
      <c r="VZ14" s="13"/>
      <c r="WA14" s="13"/>
      <c r="WB14" s="13"/>
      <c r="WC14" s="13"/>
      <c r="WD14" s="13"/>
      <c r="WE14" s="13"/>
      <c r="WF14" s="13"/>
      <c r="WG14" s="13"/>
      <c r="WH14" s="13"/>
      <c r="WI14" s="13"/>
      <c r="WJ14" s="13"/>
      <c r="WK14" s="13"/>
      <c r="WL14" s="13"/>
      <c r="WM14" s="13"/>
      <c r="WN14" s="13"/>
      <c r="WO14" s="13"/>
      <c r="WP14" s="13"/>
      <c r="WQ14" s="13"/>
      <c r="WR14" s="13"/>
      <c r="WS14" s="13"/>
      <c r="WT14" s="13"/>
      <c r="WU14" s="13"/>
      <c r="WV14" s="13"/>
      <c r="WW14" s="13"/>
      <c r="WX14" s="13"/>
      <c r="WY14" s="13"/>
      <c r="WZ14" s="13"/>
      <c r="XA14" s="13"/>
      <c r="XB14" s="13"/>
      <c r="XC14" s="13"/>
      <c r="XD14" s="13"/>
      <c r="XE14" s="13"/>
      <c r="XF14" s="13"/>
      <c r="XG14" s="13"/>
      <c r="XH14" s="13"/>
      <c r="XI14" s="13"/>
      <c r="XJ14" s="13"/>
      <c r="XK14" s="13"/>
      <c r="XL14" s="13"/>
      <c r="XM14" s="13"/>
      <c r="XN14" s="13"/>
      <c r="XO14" s="13"/>
      <c r="XP14" s="13"/>
      <c r="XQ14" s="13"/>
      <c r="XR14" s="13"/>
      <c r="XS14" s="13"/>
      <c r="XT14" s="13"/>
      <c r="XU14" s="13"/>
      <c r="XV14" s="13"/>
      <c r="XW14" s="13"/>
      <c r="XX14" s="13"/>
      <c r="XY14" s="13"/>
      <c r="XZ14" s="13"/>
      <c r="YA14" s="13"/>
      <c r="YB14" s="13"/>
      <c r="YC14" s="13"/>
      <c r="YD14" s="13"/>
      <c r="YE14" s="13"/>
      <c r="YF14" s="13"/>
      <c r="YG14" s="13"/>
      <c r="YH14" s="13"/>
      <c r="YI14" s="13"/>
      <c r="YJ14" s="13"/>
      <c r="YK14" s="13"/>
      <c r="YL14" s="13"/>
      <c r="YM14" s="13"/>
      <c r="YN14" s="13"/>
      <c r="YO14" s="13"/>
      <c r="YP14" s="13"/>
      <c r="YQ14" s="13"/>
      <c r="YR14" s="13"/>
      <c r="YS14" s="13"/>
      <c r="YT14" s="13"/>
      <c r="YU14" s="13"/>
      <c r="YV14" s="13"/>
      <c r="YW14" s="13"/>
      <c r="YX14" s="13"/>
      <c r="YY14" s="13"/>
      <c r="YZ14" s="13"/>
      <c r="ZA14" s="13"/>
      <c r="ZB14" s="13"/>
      <c r="ZC14" s="13"/>
      <c r="ZD14" s="13"/>
      <c r="ZE14" s="13"/>
      <c r="ZF14" s="13"/>
      <c r="ZG14" s="13"/>
      <c r="ZH14" s="13"/>
      <c r="ZI14" s="13"/>
      <c r="ZJ14" s="13"/>
      <c r="ZK14" s="13"/>
      <c r="ZL14" s="13"/>
      <c r="ZM14" s="13"/>
      <c r="ZN14" s="13"/>
      <c r="ZO14" s="13"/>
      <c r="ZP14" s="13"/>
      <c r="ZQ14" s="13"/>
      <c r="ZR14" s="13"/>
      <c r="ZS14" s="13"/>
      <c r="ZT14" s="13"/>
      <c r="ZU14" s="13"/>
      <c r="ZV14" s="13"/>
      <c r="ZW14" s="13"/>
      <c r="ZX14" s="13"/>
      <c r="ZY14" s="13"/>
      <c r="ZZ14" s="13"/>
      <c r="AAA14" s="13"/>
      <c r="AAB14" s="13"/>
      <c r="AAC14" s="13"/>
      <c r="AAD14" s="13"/>
      <c r="AAE14" s="13"/>
      <c r="AAF14" s="13"/>
      <c r="AAG14" s="13"/>
      <c r="AAH14" s="13"/>
      <c r="AAI14" s="13"/>
      <c r="AAJ14" s="13"/>
      <c r="AAK14" s="13"/>
      <c r="AAL14" s="13"/>
      <c r="AAM14" s="13"/>
      <c r="AAN14" s="13"/>
      <c r="AAO14" s="13"/>
      <c r="AAP14" s="13"/>
      <c r="AAQ14" s="13"/>
      <c r="AAR14" s="13"/>
      <c r="AAS14" s="13"/>
      <c r="AAT14" s="13"/>
      <c r="AAU14" s="13"/>
      <c r="AAV14" s="13"/>
      <c r="AAW14" s="13"/>
      <c r="AAX14" s="13"/>
      <c r="AAY14" s="13"/>
      <c r="AAZ14" s="13"/>
      <c r="ABA14" s="13"/>
      <c r="ABB14" s="13"/>
      <c r="ABC14" s="13"/>
      <c r="ABD14" s="13"/>
      <c r="ABE14" s="13"/>
      <c r="ABF14" s="13"/>
      <c r="ABG14" s="13"/>
      <c r="ABH14" s="13"/>
      <c r="ABI14" s="13"/>
      <c r="ABJ14" s="13"/>
      <c r="ABK14" s="13"/>
      <c r="ABL14" s="13"/>
      <c r="ABM14" s="13"/>
      <c r="ABN14" s="13"/>
      <c r="ABO14" s="13"/>
      <c r="ABP14" s="13"/>
      <c r="ABQ14" s="13"/>
      <c r="ABR14" s="13"/>
      <c r="ABS14" s="13"/>
      <c r="ABT14" s="13"/>
      <c r="ABU14" s="13"/>
      <c r="ABV14" s="13"/>
      <c r="ABW14" s="13"/>
      <c r="ABX14" s="13"/>
      <c r="ABY14" s="13"/>
      <c r="ABZ14" s="13"/>
      <c r="ACA14" s="13"/>
      <c r="ACB14" s="13"/>
      <c r="ACC14" s="13"/>
      <c r="ACD14" s="13"/>
      <c r="ACE14" s="13"/>
      <c r="ACF14" s="13"/>
      <c r="ACG14" s="13"/>
      <c r="ACH14" s="13"/>
      <c r="ACI14" s="13"/>
      <c r="ACJ14" s="13"/>
      <c r="ACK14" s="13"/>
      <c r="ACL14" s="13"/>
      <c r="ACM14" s="13"/>
      <c r="ACN14" s="13"/>
      <c r="ACO14" s="13"/>
      <c r="ACP14" s="13"/>
      <c r="ACQ14" s="13"/>
      <c r="ACR14" s="13"/>
      <c r="ACS14" s="13"/>
      <c r="ACT14" s="13"/>
      <c r="ACU14" s="13"/>
      <c r="ACV14" s="13"/>
      <c r="ACW14" s="13"/>
      <c r="ACX14" s="13"/>
      <c r="ACY14" s="13"/>
      <c r="ACZ14" s="13"/>
      <c r="ADA14" s="13"/>
      <c r="ADB14" s="13"/>
      <c r="ADC14" s="13"/>
      <c r="ADD14" s="13"/>
      <c r="ADE14" s="13"/>
      <c r="ADF14" s="13"/>
      <c r="ADG14" s="13"/>
      <c r="ADH14" s="13"/>
      <c r="ADI14" s="13"/>
      <c r="ADJ14" s="13"/>
      <c r="ADK14" s="13"/>
      <c r="ADL14" s="13"/>
      <c r="ADM14" s="13"/>
      <c r="ADN14" s="13"/>
      <c r="ADO14" s="13"/>
      <c r="ADP14" s="13"/>
      <c r="ADQ14" s="13"/>
      <c r="ADR14" s="13"/>
      <c r="ADS14" s="13"/>
      <c r="ADT14" s="13"/>
      <c r="ADU14" s="13"/>
      <c r="ADV14" s="13"/>
      <c r="ADW14" s="13"/>
      <c r="ADX14" s="13"/>
      <c r="ADY14" s="13"/>
      <c r="ADZ14" s="13"/>
      <c r="AEA14" s="13"/>
      <c r="AEB14" s="13"/>
      <c r="AEC14" s="13"/>
      <c r="AED14" s="13"/>
      <c r="AEE14" s="13"/>
      <c r="AEF14" s="13"/>
      <c r="AEG14" s="13"/>
      <c r="AEH14" s="13"/>
      <c r="AEI14" s="13"/>
      <c r="AEJ14" s="13"/>
      <c r="AEK14" s="13"/>
      <c r="AEL14" s="13"/>
      <c r="AEM14" s="13"/>
      <c r="AEN14" s="13"/>
      <c r="AEO14" s="13"/>
      <c r="AEP14" s="13"/>
      <c r="AEQ14" s="13"/>
      <c r="AER14" s="13"/>
      <c r="AES14" s="13"/>
      <c r="AET14" s="13"/>
      <c r="AEU14" s="13"/>
      <c r="AEV14" s="13"/>
      <c r="AEW14" s="13"/>
      <c r="AEX14" s="13"/>
      <c r="AEY14" s="13"/>
      <c r="AEZ14" s="13"/>
      <c r="AFA14" s="13"/>
      <c r="AFB14" s="13"/>
      <c r="AFC14" s="13"/>
      <c r="AFD14" s="13"/>
      <c r="AFE14" s="13"/>
      <c r="AFF14" s="13"/>
      <c r="AFG14" s="13"/>
      <c r="AFH14" s="13"/>
      <c r="AFI14" s="13"/>
      <c r="AFJ14" s="13"/>
      <c r="AFK14" s="13"/>
      <c r="AFL14" s="13"/>
      <c r="AFM14" s="13"/>
      <c r="AFN14" s="13"/>
      <c r="AFO14" s="13"/>
      <c r="AFP14" s="13"/>
      <c r="AFQ14" s="13"/>
      <c r="AFR14" s="13"/>
      <c r="AFS14" s="13"/>
      <c r="AFT14" s="13"/>
      <c r="AFU14" s="13"/>
      <c r="AFV14" s="13"/>
      <c r="AFW14" s="13"/>
      <c r="AFX14" s="13"/>
      <c r="AFY14" s="13"/>
      <c r="AFZ14" s="13"/>
      <c r="AGA14" s="13"/>
      <c r="AGB14" s="13"/>
      <c r="AGC14" s="13"/>
      <c r="AGD14" s="13"/>
      <c r="AGE14" s="13"/>
      <c r="AGF14" s="13"/>
      <c r="AGG14" s="13"/>
      <c r="AGH14" s="13"/>
      <c r="AGI14" s="13"/>
      <c r="AGJ14" s="13"/>
      <c r="AGK14" s="13"/>
      <c r="AGL14" s="13"/>
      <c r="AGM14" s="13"/>
      <c r="AGN14" s="13"/>
      <c r="AGO14" s="13"/>
      <c r="AGP14" s="13"/>
      <c r="AGQ14" s="13"/>
      <c r="AGR14" s="13"/>
      <c r="AGS14" s="13"/>
      <c r="AGT14" s="13"/>
      <c r="AGU14" s="13"/>
      <c r="AGV14" s="13"/>
      <c r="AGW14" s="13"/>
      <c r="AGX14" s="13"/>
      <c r="AGY14" s="13"/>
      <c r="AGZ14" s="13"/>
      <c r="AHA14" s="13"/>
      <c r="AHB14" s="13"/>
      <c r="AHC14" s="13"/>
      <c r="AHD14" s="13"/>
      <c r="AHE14" s="13"/>
      <c r="AHF14" s="13"/>
      <c r="AHG14" s="13"/>
      <c r="AHH14" s="13"/>
      <c r="AHI14" s="13"/>
      <c r="AHJ14" s="13"/>
      <c r="AHK14" s="13"/>
      <c r="AHL14" s="13"/>
      <c r="AHM14" s="13"/>
      <c r="AHN14" s="13"/>
      <c r="AHO14" s="13"/>
      <c r="AHP14" s="13"/>
      <c r="AHQ14" s="13"/>
      <c r="AHR14" s="13"/>
      <c r="AHS14" s="13"/>
      <c r="AHT14" s="13"/>
      <c r="AHU14" s="13"/>
      <c r="AHV14" s="13"/>
      <c r="AHW14" s="13"/>
      <c r="AHX14" s="13"/>
      <c r="AHY14" s="13"/>
      <c r="AHZ14" s="13"/>
      <c r="AIA14" s="13"/>
      <c r="AIB14" s="13"/>
      <c r="AIC14" s="13"/>
      <c r="AID14" s="13"/>
      <c r="AIE14" s="13"/>
      <c r="AIF14" s="13"/>
      <c r="AIG14" s="13"/>
      <c r="AIH14" s="13"/>
      <c r="AII14" s="13"/>
      <c r="AIJ14" s="13"/>
      <c r="AIK14" s="13"/>
      <c r="AIL14" s="13"/>
      <c r="AIM14" s="13"/>
      <c r="AIN14" s="13"/>
      <c r="AIO14" s="13"/>
      <c r="AIP14" s="13"/>
      <c r="AIQ14" s="13"/>
      <c r="AIR14" s="13"/>
      <c r="AIS14" s="13"/>
      <c r="AIT14" s="13"/>
      <c r="AIU14" s="13"/>
      <c r="AIV14" s="13"/>
      <c r="AIW14" s="13"/>
      <c r="AIX14" s="13"/>
      <c r="AIY14" s="13"/>
      <c r="AIZ14" s="13"/>
      <c r="AJA14" s="13"/>
      <c r="AJB14" s="13"/>
      <c r="AJC14" s="13"/>
      <c r="AJD14" s="13"/>
      <c r="AJE14" s="13"/>
      <c r="AJF14" s="13"/>
      <c r="AJG14" s="13"/>
      <c r="AJH14" s="13"/>
      <c r="AJI14" s="13"/>
      <c r="AJJ14" s="13"/>
      <c r="AJK14" s="13"/>
      <c r="AJL14" s="13"/>
      <c r="AJM14" s="13"/>
      <c r="AJN14" s="13"/>
      <c r="AJO14" s="13"/>
      <c r="AJP14" s="13"/>
      <c r="AJQ14" s="13"/>
      <c r="AJR14" s="13"/>
      <c r="AJS14" s="13"/>
      <c r="AJT14" s="13"/>
      <c r="AJU14" s="13"/>
      <c r="AJV14" s="13"/>
      <c r="AJW14" s="13"/>
      <c r="AJX14" s="13"/>
      <c r="AJY14" s="13"/>
      <c r="AJZ14" s="13"/>
      <c r="AKA14" s="13"/>
      <c r="AKB14" s="13"/>
      <c r="AKC14" s="13"/>
      <c r="AKD14" s="13"/>
      <c r="AKE14" s="13"/>
      <c r="AKF14" s="13"/>
      <c r="AKG14" s="13"/>
      <c r="AKH14" s="13"/>
      <c r="AKI14" s="13"/>
      <c r="AKJ14" s="13"/>
      <c r="AKK14" s="13"/>
      <c r="AKL14" s="13"/>
      <c r="AKM14" s="13"/>
      <c r="AKN14" s="13"/>
      <c r="AKO14" s="13"/>
      <c r="AKP14" s="13"/>
      <c r="AKQ14" s="13"/>
      <c r="AKR14" s="13"/>
      <c r="AKS14" s="13"/>
      <c r="AKT14" s="13"/>
      <c r="AKU14" s="13"/>
      <c r="AKV14" s="13"/>
      <c r="AKW14" s="13"/>
      <c r="AKX14" s="13"/>
      <c r="AKY14" s="13"/>
      <c r="AKZ14" s="13"/>
      <c r="ALA14" s="13"/>
      <c r="ALB14" s="13"/>
      <c r="ALC14" s="13"/>
      <c r="ALD14" s="13"/>
      <c r="ALE14" s="13"/>
      <c r="ALF14" s="13"/>
      <c r="ALG14" s="13"/>
      <c r="ALH14" s="13"/>
      <c r="ALI14" s="13"/>
      <c r="ALJ14" s="13"/>
      <c r="ALK14" s="13"/>
      <c r="ALL14" s="13"/>
      <c r="ALM14" s="13"/>
      <c r="ALN14" s="13"/>
      <c r="ALO14" s="13"/>
      <c r="ALP14" s="13"/>
      <c r="ALQ14" s="13"/>
      <c r="ALR14" s="13"/>
      <c r="ALS14" s="13"/>
      <c r="ALT14" s="13"/>
      <c r="ALU14" s="13"/>
      <c r="ALV14" s="13"/>
      <c r="ALW14" s="13"/>
      <c r="ALX14" s="13"/>
      <c r="ALY14" s="13"/>
      <c r="ALZ14" s="13"/>
      <c r="AMA14" s="13"/>
      <c r="AMB14" s="13"/>
      <c r="AMC14" s="13"/>
      <c r="AMD14" s="13"/>
      <c r="AME14" s="13"/>
      <c r="AMF14" s="13"/>
      <c r="AMG14" s="13"/>
      <c r="AMH14" s="13"/>
      <c r="AMI14" s="13"/>
      <c r="AMJ14" s="13"/>
      <c r="AMK14" s="13"/>
      <c r="AML14" s="13"/>
      <c r="AMM14" s="13"/>
    </row>
    <row r="15" spans="1:1027" s="13" customFormat="1" ht="17" x14ac:dyDescent="0.2">
      <c r="A15" s="24">
        <v>13</v>
      </c>
      <c r="B15" s="28" t="s">
        <v>31</v>
      </c>
      <c r="C15" s="28" t="s">
        <v>15</v>
      </c>
      <c r="D15" s="39">
        <v>8867</v>
      </c>
      <c r="E15" s="41" t="s">
        <v>16</v>
      </c>
      <c r="F15" s="41" t="s">
        <v>47</v>
      </c>
      <c r="G15" s="63">
        <f>28*1.3</f>
        <v>36.4</v>
      </c>
      <c r="H15" s="59">
        <v>55.9</v>
      </c>
      <c r="I15" s="60"/>
      <c r="J15" s="61">
        <f>51*1.3</f>
        <v>66.3</v>
      </c>
      <c r="K15" s="62">
        <f>G15+H15+I15+J15</f>
        <v>158.6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  <c r="IW15" s="6"/>
      <c r="IX15" s="6"/>
      <c r="IY15" s="6"/>
      <c r="IZ15" s="6"/>
      <c r="JA15" s="6"/>
      <c r="JB15" s="6"/>
      <c r="JC15" s="6"/>
      <c r="JD15" s="6"/>
      <c r="JE15" s="6"/>
      <c r="JF15" s="6"/>
      <c r="JG15" s="6"/>
      <c r="JH15" s="6"/>
      <c r="JI15" s="6"/>
      <c r="JJ15" s="6"/>
      <c r="JK15" s="6"/>
      <c r="JL15" s="6"/>
      <c r="JM15" s="6"/>
      <c r="JN15" s="6"/>
      <c r="JO15" s="6"/>
      <c r="JP15" s="6"/>
      <c r="JQ15" s="6"/>
      <c r="JR15" s="6"/>
      <c r="JS15" s="6"/>
      <c r="JT15" s="6"/>
      <c r="JU15" s="6"/>
      <c r="JV15" s="6"/>
      <c r="JW15" s="6"/>
      <c r="JX15" s="6"/>
      <c r="JY15" s="6"/>
      <c r="JZ15" s="6"/>
      <c r="KA15" s="6"/>
      <c r="KB15" s="6"/>
      <c r="KC15" s="6"/>
      <c r="KD15" s="6"/>
      <c r="KE15" s="6"/>
      <c r="KF15" s="6"/>
      <c r="KG15" s="6"/>
      <c r="KH15" s="6"/>
      <c r="KI15" s="6"/>
      <c r="KJ15" s="6"/>
      <c r="KK15" s="6"/>
      <c r="KL15" s="6"/>
      <c r="KM15" s="6"/>
      <c r="KN15" s="6"/>
      <c r="KO15" s="6"/>
      <c r="KP15" s="6"/>
      <c r="KQ15" s="6"/>
      <c r="KR15" s="6"/>
      <c r="KS15" s="6"/>
      <c r="KT15" s="6"/>
      <c r="KU15" s="6"/>
      <c r="KV15" s="6"/>
      <c r="KW15" s="6"/>
      <c r="KX15" s="6"/>
      <c r="KY15" s="6"/>
      <c r="KZ15" s="6"/>
      <c r="LA15" s="6"/>
      <c r="LB15" s="6"/>
      <c r="LC15" s="6"/>
      <c r="LD15" s="6"/>
      <c r="LE15" s="6"/>
      <c r="LF15" s="6"/>
      <c r="LG15" s="6"/>
      <c r="LH15" s="6"/>
      <c r="LI15" s="6"/>
      <c r="LJ15" s="6"/>
      <c r="LK15" s="6"/>
      <c r="LL15" s="6"/>
      <c r="LM15" s="6"/>
      <c r="LN15" s="6"/>
      <c r="LO15" s="6"/>
      <c r="LP15" s="6"/>
      <c r="LQ15" s="6"/>
      <c r="LR15" s="6"/>
      <c r="LS15" s="6"/>
      <c r="LT15" s="6"/>
      <c r="LU15" s="6"/>
      <c r="LV15" s="6"/>
      <c r="LW15" s="6"/>
      <c r="LX15" s="6"/>
      <c r="LY15" s="6"/>
      <c r="LZ15" s="6"/>
      <c r="MA15" s="6"/>
      <c r="MB15" s="6"/>
      <c r="MC15" s="6"/>
      <c r="MD15" s="6"/>
      <c r="ME15" s="6"/>
      <c r="MF15" s="6"/>
      <c r="MG15" s="6"/>
      <c r="MH15" s="6"/>
      <c r="MI15" s="6"/>
      <c r="MJ15" s="6"/>
      <c r="MK15" s="6"/>
      <c r="ML15" s="6"/>
      <c r="MM15" s="6"/>
      <c r="MN15" s="6"/>
      <c r="MO15" s="6"/>
      <c r="MP15" s="6"/>
      <c r="MQ15" s="6"/>
      <c r="MR15" s="6"/>
      <c r="MS15" s="6"/>
      <c r="MT15" s="6"/>
      <c r="MU15" s="6"/>
      <c r="MV15" s="6"/>
      <c r="MW15" s="6"/>
      <c r="MX15" s="6"/>
      <c r="MY15" s="6"/>
      <c r="MZ15" s="6"/>
      <c r="NA15" s="6"/>
      <c r="NB15" s="6"/>
      <c r="NC15" s="6"/>
      <c r="ND15" s="6"/>
      <c r="NE15" s="6"/>
      <c r="NF15" s="6"/>
      <c r="NG15" s="6"/>
      <c r="NH15" s="6"/>
      <c r="NI15" s="6"/>
      <c r="NJ15" s="6"/>
      <c r="NK15" s="6"/>
      <c r="NL15" s="6"/>
      <c r="NM15" s="6"/>
      <c r="NN15" s="6"/>
      <c r="NO15" s="6"/>
      <c r="NP15" s="6"/>
      <c r="NQ15" s="6"/>
      <c r="NR15" s="6"/>
      <c r="NS15" s="6"/>
      <c r="NT15" s="6"/>
      <c r="NU15" s="6"/>
      <c r="NV15" s="6"/>
      <c r="NW15" s="6"/>
      <c r="NX15" s="6"/>
      <c r="NY15" s="6"/>
      <c r="NZ15" s="6"/>
      <c r="OA15" s="6"/>
      <c r="OB15" s="6"/>
      <c r="OC15" s="6"/>
      <c r="OD15" s="6"/>
      <c r="OE15" s="6"/>
      <c r="OF15" s="6"/>
      <c r="OG15" s="6"/>
      <c r="OH15" s="6"/>
      <c r="OI15" s="6"/>
      <c r="OJ15" s="6"/>
      <c r="OK15" s="6"/>
      <c r="OL15" s="6"/>
      <c r="OM15" s="6"/>
      <c r="ON15" s="6"/>
      <c r="OO15" s="6"/>
      <c r="OP15" s="6"/>
      <c r="OQ15" s="6"/>
      <c r="OR15" s="6"/>
      <c r="OS15" s="6"/>
      <c r="OT15" s="6"/>
      <c r="OU15" s="6"/>
      <c r="OV15" s="6"/>
      <c r="OW15" s="6"/>
      <c r="OX15" s="6"/>
      <c r="OY15" s="6"/>
      <c r="OZ15" s="6"/>
      <c r="PA15" s="6"/>
      <c r="PB15" s="6"/>
      <c r="PC15" s="6"/>
      <c r="PD15" s="6"/>
      <c r="PE15" s="6"/>
      <c r="PF15" s="6"/>
      <c r="PG15" s="6"/>
      <c r="PH15" s="6"/>
      <c r="PI15" s="6"/>
      <c r="PJ15" s="6"/>
      <c r="PK15" s="6"/>
      <c r="PL15" s="6"/>
      <c r="PM15" s="6"/>
      <c r="PN15" s="6"/>
      <c r="PO15" s="6"/>
      <c r="PP15" s="6"/>
      <c r="PQ15" s="6"/>
      <c r="PR15" s="6"/>
      <c r="PS15" s="6"/>
      <c r="PT15" s="6"/>
      <c r="PU15" s="6"/>
      <c r="PV15" s="6"/>
      <c r="PW15" s="6"/>
      <c r="PX15" s="6"/>
      <c r="PY15" s="6"/>
      <c r="PZ15" s="6"/>
      <c r="QA15" s="6"/>
      <c r="QB15" s="6"/>
      <c r="QC15" s="6"/>
      <c r="QD15" s="6"/>
      <c r="QE15" s="6"/>
      <c r="QF15" s="6"/>
      <c r="QG15" s="6"/>
      <c r="QH15" s="6"/>
      <c r="QI15" s="6"/>
      <c r="QJ15" s="6"/>
      <c r="QK15" s="6"/>
      <c r="QL15" s="6"/>
      <c r="QM15" s="6"/>
      <c r="QN15" s="6"/>
      <c r="QO15" s="6"/>
      <c r="QP15" s="6"/>
      <c r="QQ15" s="6"/>
      <c r="QR15" s="6"/>
      <c r="QS15" s="6"/>
      <c r="QT15" s="6"/>
      <c r="QU15" s="6"/>
      <c r="QV15" s="6"/>
      <c r="QW15" s="6"/>
      <c r="QX15" s="6"/>
      <c r="QY15" s="6"/>
      <c r="QZ15" s="6"/>
      <c r="RA15" s="6"/>
      <c r="RB15" s="6"/>
      <c r="RC15" s="6"/>
      <c r="RD15" s="6"/>
      <c r="RE15" s="6"/>
      <c r="RF15" s="6"/>
      <c r="RG15" s="6"/>
      <c r="RH15" s="6"/>
      <c r="RI15" s="6"/>
      <c r="RJ15" s="6"/>
      <c r="RK15" s="6"/>
      <c r="RL15" s="6"/>
      <c r="RM15" s="6"/>
      <c r="RN15" s="6"/>
      <c r="RO15" s="6"/>
      <c r="RP15" s="6"/>
      <c r="RQ15" s="6"/>
      <c r="RR15" s="6"/>
      <c r="RS15" s="6"/>
      <c r="RT15" s="6"/>
      <c r="RU15" s="6"/>
      <c r="RV15" s="6"/>
      <c r="RW15" s="6"/>
      <c r="RX15" s="6"/>
      <c r="RY15" s="6"/>
      <c r="RZ15" s="6"/>
      <c r="SA15" s="6"/>
      <c r="SB15" s="6"/>
      <c r="SC15" s="6"/>
      <c r="SD15" s="6"/>
      <c r="SE15" s="6"/>
      <c r="SF15" s="6"/>
      <c r="SG15" s="6"/>
      <c r="SH15" s="6"/>
      <c r="SI15" s="6"/>
      <c r="SJ15" s="6"/>
      <c r="SK15" s="6"/>
      <c r="SL15" s="6"/>
      <c r="SM15" s="6"/>
      <c r="SN15" s="6"/>
      <c r="SO15" s="6"/>
      <c r="SP15" s="6"/>
      <c r="SQ15" s="6"/>
      <c r="SR15" s="6"/>
      <c r="SS15" s="6"/>
      <c r="ST15" s="6"/>
      <c r="SU15" s="6"/>
      <c r="SV15" s="6"/>
      <c r="SW15" s="6"/>
      <c r="SX15" s="6"/>
      <c r="SY15" s="6"/>
      <c r="SZ15" s="6"/>
      <c r="TA15" s="6"/>
      <c r="TB15" s="6"/>
      <c r="TC15" s="6"/>
      <c r="TD15" s="6"/>
      <c r="TE15" s="6"/>
      <c r="TF15" s="6"/>
      <c r="TG15" s="6"/>
      <c r="TH15" s="6"/>
      <c r="TI15" s="6"/>
      <c r="TJ15" s="6"/>
      <c r="TK15" s="6"/>
      <c r="TL15" s="6"/>
      <c r="TM15" s="6"/>
      <c r="TN15" s="6"/>
      <c r="TO15" s="6"/>
      <c r="TP15" s="6"/>
      <c r="TQ15" s="6"/>
      <c r="TR15" s="6"/>
      <c r="TS15" s="6"/>
      <c r="TT15" s="6"/>
      <c r="TU15" s="6"/>
      <c r="TV15" s="6"/>
      <c r="TW15" s="6"/>
      <c r="TX15" s="6"/>
      <c r="TY15" s="6"/>
      <c r="TZ15" s="6"/>
      <c r="UA15" s="6"/>
      <c r="UB15" s="6"/>
      <c r="UC15" s="6"/>
      <c r="UD15" s="6"/>
      <c r="UE15" s="6"/>
      <c r="UF15" s="6"/>
      <c r="UG15" s="6"/>
      <c r="UH15" s="6"/>
      <c r="UI15" s="6"/>
      <c r="UJ15" s="6"/>
      <c r="UK15" s="6"/>
      <c r="UL15" s="6"/>
      <c r="UM15" s="6"/>
      <c r="UN15" s="6"/>
      <c r="UO15" s="6"/>
      <c r="UP15" s="6"/>
      <c r="UQ15" s="6"/>
      <c r="UR15" s="6"/>
      <c r="US15" s="6"/>
      <c r="UT15" s="6"/>
      <c r="UU15" s="6"/>
      <c r="UV15" s="6"/>
      <c r="UW15" s="6"/>
      <c r="UX15" s="6"/>
      <c r="UY15" s="6"/>
      <c r="UZ15" s="6"/>
      <c r="VA15" s="6"/>
      <c r="VB15" s="6"/>
      <c r="VC15" s="6"/>
      <c r="VD15" s="6"/>
      <c r="VE15" s="6"/>
      <c r="VF15" s="6"/>
      <c r="VG15" s="6"/>
      <c r="VH15" s="6"/>
      <c r="VI15" s="6"/>
      <c r="VJ15" s="6"/>
      <c r="VK15" s="6"/>
      <c r="VL15" s="6"/>
      <c r="VM15" s="6"/>
      <c r="VN15" s="6"/>
      <c r="VO15" s="6"/>
      <c r="VP15" s="6"/>
      <c r="VQ15" s="6"/>
      <c r="VR15" s="6"/>
      <c r="VS15" s="6"/>
      <c r="VT15" s="6"/>
      <c r="VU15" s="6"/>
      <c r="VV15" s="6"/>
      <c r="VW15" s="6"/>
      <c r="VX15" s="6"/>
      <c r="VY15" s="6"/>
      <c r="VZ15" s="6"/>
      <c r="WA15" s="6"/>
      <c r="WB15" s="6"/>
      <c r="WC15" s="6"/>
      <c r="WD15" s="6"/>
      <c r="WE15" s="6"/>
      <c r="WF15" s="6"/>
      <c r="WG15" s="6"/>
      <c r="WH15" s="6"/>
      <c r="WI15" s="6"/>
      <c r="WJ15" s="6"/>
      <c r="WK15" s="6"/>
      <c r="WL15" s="6"/>
      <c r="WM15" s="6"/>
      <c r="WN15" s="6"/>
      <c r="WO15" s="6"/>
      <c r="WP15" s="6"/>
      <c r="WQ15" s="6"/>
      <c r="WR15" s="6"/>
      <c r="WS15" s="6"/>
      <c r="WT15" s="6"/>
      <c r="WU15" s="6"/>
      <c r="WV15" s="6"/>
      <c r="WW15" s="6"/>
      <c r="WX15" s="6"/>
      <c r="WY15" s="6"/>
      <c r="WZ15" s="6"/>
      <c r="XA15" s="6"/>
      <c r="XB15" s="6"/>
      <c r="XC15" s="6"/>
      <c r="XD15" s="6"/>
      <c r="XE15" s="6"/>
      <c r="XF15" s="6"/>
      <c r="XG15" s="6"/>
      <c r="XH15" s="6"/>
      <c r="XI15" s="6"/>
      <c r="XJ15" s="6"/>
      <c r="XK15" s="6"/>
      <c r="XL15" s="6"/>
      <c r="XM15" s="6"/>
      <c r="XN15" s="6"/>
      <c r="XO15" s="6"/>
      <c r="XP15" s="6"/>
      <c r="XQ15" s="6"/>
      <c r="XR15" s="6"/>
      <c r="XS15" s="6"/>
      <c r="XT15" s="6"/>
      <c r="XU15" s="6"/>
      <c r="XV15" s="6"/>
      <c r="XW15" s="6"/>
      <c r="XX15" s="6"/>
      <c r="XY15" s="6"/>
      <c r="XZ15" s="6"/>
      <c r="YA15" s="6"/>
      <c r="YB15" s="6"/>
      <c r="YC15" s="6"/>
      <c r="YD15" s="6"/>
      <c r="YE15" s="6"/>
      <c r="YF15" s="6"/>
      <c r="YG15" s="6"/>
      <c r="YH15" s="6"/>
      <c r="YI15" s="6"/>
      <c r="YJ15" s="6"/>
      <c r="YK15" s="6"/>
      <c r="YL15" s="6"/>
      <c r="YM15" s="6"/>
      <c r="YN15" s="6"/>
      <c r="YO15" s="6"/>
      <c r="YP15" s="6"/>
      <c r="YQ15" s="6"/>
      <c r="YR15" s="6"/>
      <c r="YS15" s="6"/>
      <c r="YT15" s="6"/>
      <c r="YU15" s="6"/>
      <c r="YV15" s="6"/>
      <c r="YW15" s="6"/>
      <c r="YX15" s="6"/>
      <c r="YY15" s="6"/>
      <c r="YZ15" s="6"/>
      <c r="ZA15" s="6"/>
      <c r="ZB15" s="6"/>
      <c r="ZC15" s="6"/>
      <c r="ZD15" s="6"/>
      <c r="ZE15" s="6"/>
      <c r="ZF15" s="6"/>
      <c r="ZG15" s="6"/>
      <c r="ZH15" s="6"/>
      <c r="ZI15" s="6"/>
      <c r="ZJ15" s="6"/>
      <c r="ZK15" s="6"/>
      <c r="ZL15" s="6"/>
      <c r="ZM15" s="6"/>
      <c r="ZN15" s="6"/>
      <c r="ZO15" s="6"/>
      <c r="ZP15" s="6"/>
      <c r="ZQ15" s="6"/>
      <c r="ZR15" s="6"/>
      <c r="ZS15" s="6"/>
      <c r="ZT15" s="6"/>
      <c r="ZU15" s="6"/>
      <c r="ZV15" s="6"/>
      <c r="ZW15" s="6"/>
      <c r="ZX15" s="6"/>
      <c r="ZY15" s="6"/>
      <c r="ZZ15" s="6"/>
      <c r="AAA15" s="6"/>
      <c r="AAB15" s="6"/>
      <c r="AAC15" s="6"/>
      <c r="AAD15" s="6"/>
      <c r="AAE15" s="6"/>
      <c r="AAF15" s="6"/>
      <c r="AAG15" s="6"/>
      <c r="AAH15" s="6"/>
      <c r="AAI15" s="6"/>
      <c r="AAJ15" s="6"/>
      <c r="AAK15" s="6"/>
      <c r="AAL15" s="6"/>
      <c r="AAM15" s="6"/>
      <c r="AAN15" s="6"/>
      <c r="AAO15" s="6"/>
      <c r="AAP15" s="6"/>
      <c r="AAQ15" s="6"/>
      <c r="AAR15" s="6"/>
      <c r="AAS15" s="6"/>
      <c r="AAT15" s="6"/>
      <c r="AAU15" s="6"/>
      <c r="AAV15" s="6"/>
      <c r="AAW15" s="6"/>
      <c r="AAX15" s="6"/>
      <c r="AAY15" s="6"/>
      <c r="AAZ15" s="6"/>
      <c r="ABA15" s="6"/>
      <c r="ABB15" s="6"/>
      <c r="ABC15" s="6"/>
      <c r="ABD15" s="6"/>
      <c r="ABE15" s="6"/>
      <c r="ABF15" s="6"/>
      <c r="ABG15" s="6"/>
      <c r="ABH15" s="6"/>
      <c r="ABI15" s="6"/>
      <c r="ABJ15" s="6"/>
      <c r="ABK15" s="6"/>
      <c r="ABL15" s="6"/>
      <c r="ABM15" s="6"/>
      <c r="ABN15" s="6"/>
      <c r="ABO15" s="6"/>
      <c r="ABP15" s="6"/>
      <c r="ABQ15" s="6"/>
      <c r="ABR15" s="6"/>
      <c r="ABS15" s="6"/>
      <c r="ABT15" s="6"/>
      <c r="ABU15" s="6"/>
      <c r="ABV15" s="6"/>
      <c r="ABW15" s="6"/>
      <c r="ABX15" s="6"/>
      <c r="ABY15" s="6"/>
      <c r="ABZ15" s="6"/>
      <c r="ACA15" s="6"/>
      <c r="ACB15" s="6"/>
      <c r="ACC15" s="6"/>
      <c r="ACD15" s="6"/>
      <c r="ACE15" s="6"/>
      <c r="ACF15" s="6"/>
      <c r="ACG15" s="6"/>
      <c r="ACH15" s="6"/>
      <c r="ACI15" s="6"/>
      <c r="ACJ15" s="6"/>
      <c r="ACK15" s="6"/>
      <c r="ACL15" s="6"/>
      <c r="ACM15" s="6"/>
      <c r="ACN15" s="6"/>
      <c r="ACO15" s="6"/>
      <c r="ACP15" s="6"/>
      <c r="ACQ15" s="6"/>
      <c r="ACR15" s="6"/>
      <c r="ACS15" s="6"/>
      <c r="ACT15" s="6"/>
      <c r="ACU15" s="6"/>
      <c r="ACV15" s="6"/>
      <c r="ACW15" s="6"/>
      <c r="ACX15" s="6"/>
      <c r="ACY15" s="6"/>
      <c r="ACZ15" s="6"/>
      <c r="ADA15" s="6"/>
      <c r="ADB15" s="6"/>
      <c r="ADC15" s="6"/>
      <c r="ADD15" s="6"/>
      <c r="ADE15" s="6"/>
      <c r="ADF15" s="6"/>
      <c r="ADG15" s="6"/>
      <c r="ADH15" s="6"/>
      <c r="ADI15" s="6"/>
      <c r="ADJ15" s="6"/>
      <c r="ADK15" s="6"/>
      <c r="ADL15" s="6"/>
      <c r="ADM15" s="6"/>
      <c r="ADN15" s="6"/>
      <c r="ADO15" s="6"/>
      <c r="ADP15" s="6"/>
      <c r="ADQ15" s="6"/>
      <c r="ADR15" s="6"/>
      <c r="ADS15" s="6"/>
      <c r="ADT15" s="6"/>
      <c r="ADU15" s="6"/>
      <c r="ADV15" s="6"/>
      <c r="ADW15" s="6"/>
      <c r="ADX15" s="6"/>
      <c r="ADY15" s="6"/>
      <c r="ADZ15" s="6"/>
      <c r="AEA15" s="6"/>
      <c r="AEB15" s="6"/>
      <c r="AEC15" s="6"/>
      <c r="AED15" s="6"/>
      <c r="AEE15" s="6"/>
      <c r="AEF15" s="6"/>
      <c r="AEG15" s="6"/>
      <c r="AEH15" s="6"/>
      <c r="AEI15" s="6"/>
      <c r="AEJ15" s="6"/>
      <c r="AEK15" s="6"/>
      <c r="AEL15" s="6"/>
      <c r="AEM15" s="6"/>
      <c r="AEN15" s="6"/>
      <c r="AEO15" s="6"/>
      <c r="AEP15" s="6"/>
      <c r="AEQ15" s="6"/>
      <c r="AER15" s="6"/>
      <c r="AES15" s="6"/>
      <c r="AET15" s="6"/>
      <c r="AEU15" s="6"/>
      <c r="AEV15" s="6"/>
      <c r="AEW15" s="6"/>
      <c r="AEX15" s="6"/>
      <c r="AEY15" s="6"/>
      <c r="AEZ15" s="6"/>
      <c r="AFA15" s="6"/>
      <c r="AFB15" s="6"/>
      <c r="AFC15" s="6"/>
      <c r="AFD15" s="6"/>
      <c r="AFE15" s="6"/>
      <c r="AFF15" s="6"/>
      <c r="AFG15" s="6"/>
      <c r="AFH15" s="6"/>
      <c r="AFI15" s="6"/>
      <c r="AFJ15" s="6"/>
      <c r="AFK15" s="6"/>
      <c r="AFL15" s="6"/>
      <c r="AFM15" s="6"/>
      <c r="AFN15" s="6"/>
      <c r="AFO15" s="6"/>
      <c r="AFP15" s="6"/>
      <c r="AFQ15" s="6"/>
      <c r="AFR15" s="6"/>
      <c r="AFS15" s="6"/>
      <c r="AFT15" s="6"/>
      <c r="AFU15" s="6"/>
      <c r="AFV15" s="6"/>
      <c r="AFW15" s="6"/>
      <c r="AFX15" s="6"/>
      <c r="AFY15" s="6"/>
      <c r="AFZ15" s="6"/>
      <c r="AGA15" s="6"/>
      <c r="AGB15" s="6"/>
      <c r="AGC15" s="6"/>
      <c r="AGD15" s="6"/>
      <c r="AGE15" s="6"/>
      <c r="AGF15" s="6"/>
      <c r="AGG15" s="6"/>
      <c r="AGH15" s="6"/>
      <c r="AGI15" s="6"/>
      <c r="AGJ15" s="6"/>
      <c r="AGK15" s="6"/>
      <c r="AGL15" s="6"/>
      <c r="AGM15" s="6"/>
      <c r="AGN15" s="6"/>
      <c r="AGO15" s="6"/>
      <c r="AGP15" s="6"/>
      <c r="AGQ15" s="6"/>
      <c r="AGR15" s="6"/>
      <c r="AGS15" s="6"/>
      <c r="AGT15" s="6"/>
      <c r="AGU15" s="6"/>
      <c r="AGV15" s="6"/>
      <c r="AGW15" s="6"/>
      <c r="AGX15" s="6"/>
      <c r="AGY15" s="6"/>
      <c r="AGZ15" s="6"/>
      <c r="AHA15" s="6"/>
      <c r="AHB15" s="6"/>
      <c r="AHC15" s="6"/>
      <c r="AHD15" s="6"/>
      <c r="AHE15" s="6"/>
      <c r="AHF15" s="6"/>
      <c r="AHG15" s="6"/>
      <c r="AHH15" s="6"/>
      <c r="AHI15" s="6"/>
      <c r="AHJ15" s="6"/>
      <c r="AHK15" s="6"/>
      <c r="AHL15" s="6"/>
      <c r="AHM15" s="6"/>
      <c r="AHN15" s="6"/>
      <c r="AHO15" s="6"/>
      <c r="AHP15" s="6"/>
      <c r="AHQ15" s="6"/>
      <c r="AHR15" s="6"/>
      <c r="AHS15" s="6"/>
      <c r="AHT15" s="6"/>
      <c r="AHU15" s="6"/>
      <c r="AHV15" s="6"/>
      <c r="AHW15" s="6"/>
      <c r="AHX15" s="6"/>
      <c r="AHY15" s="6"/>
      <c r="AHZ15" s="6"/>
      <c r="AIA15" s="6"/>
      <c r="AIB15" s="6"/>
      <c r="AIC15" s="6"/>
      <c r="AID15" s="6"/>
      <c r="AIE15" s="6"/>
      <c r="AIF15" s="6"/>
      <c r="AIG15" s="6"/>
      <c r="AIH15" s="6"/>
      <c r="AII15" s="6"/>
      <c r="AIJ15" s="6"/>
      <c r="AIK15" s="6"/>
      <c r="AIL15" s="6"/>
      <c r="AIM15" s="6"/>
      <c r="AIN15" s="6"/>
      <c r="AIO15" s="6"/>
      <c r="AIP15" s="6"/>
      <c r="AIQ15" s="6"/>
      <c r="AIR15" s="6"/>
      <c r="AIS15" s="6"/>
      <c r="AIT15" s="6"/>
      <c r="AIU15" s="6"/>
      <c r="AIV15" s="6"/>
      <c r="AIW15" s="6"/>
      <c r="AIX15" s="6"/>
      <c r="AIY15" s="6"/>
      <c r="AIZ15" s="6"/>
      <c r="AJA15" s="6"/>
      <c r="AJB15" s="6"/>
      <c r="AJC15" s="6"/>
      <c r="AJD15" s="6"/>
      <c r="AJE15" s="6"/>
      <c r="AJF15" s="6"/>
      <c r="AJG15" s="6"/>
      <c r="AJH15" s="6"/>
      <c r="AJI15" s="6"/>
      <c r="AJJ15" s="6"/>
      <c r="AJK15" s="6"/>
      <c r="AJL15" s="6"/>
      <c r="AJM15" s="6"/>
      <c r="AJN15" s="6"/>
      <c r="AJO15" s="6"/>
      <c r="AJP15" s="6"/>
      <c r="AJQ15" s="6"/>
      <c r="AJR15" s="6"/>
      <c r="AJS15" s="6"/>
      <c r="AJT15" s="6"/>
      <c r="AJU15" s="6"/>
      <c r="AJV15" s="6"/>
      <c r="AJW15" s="6"/>
      <c r="AJX15" s="6"/>
      <c r="AJY15" s="6"/>
      <c r="AJZ15" s="6"/>
      <c r="AKA15" s="6"/>
      <c r="AKB15" s="6"/>
      <c r="AKC15" s="6"/>
      <c r="AKD15" s="6"/>
      <c r="AKE15" s="6"/>
      <c r="AKF15" s="6"/>
      <c r="AKG15" s="6"/>
      <c r="AKH15" s="6"/>
      <c r="AKI15" s="6"/>
      <c r="AKJ15" s="6"/>
      <c r="AKK15" s="6"/>
      <c r="AKL15" s="6"/>
      <c r="AKM15" s="6"/>
      <c r="AKN15" s="6"/>
      <c r="AKO15" s="6"/>
      <c r="AKP15" s="6"/>
      <c r="AKQ15" s="6"/>
      <c r="AKR15" s="6"/>
      <c r="AKS15" s="6"/>
      <c r="AKT15" s="6"/>
      <c r="AKU15" s="6"/>
      <c r="AKV15" s="6"/>
      <c r="AKW15" s="6"/>
      <c r="AKX15" s="6"/>
      <c r="AKY15" s="6"/>
      <c r="AKZ15" s="6"/>
      <c r="ALA15" s="6"/>
      <c r="ALB15" s="6"/>
      <c r="ALC15" s="6"/>
      <c r="ALD15" s="6"/>
      <c r="ALE15" s="6"/>
      <c r="ALF15" s="6"/>
      <c r="ALG15" s="6"/>
      <c r="ALH15" s="6"/>
      <c r="ALI15" s="6"/>
      <c r="ALJ15" s="6"/>
      <c r="ALK15" s="6"/>
      <c r="ALL15" s="6"/>
      <c r="ALM15" s="6"/>
      <c r="ALN15" s="6"/>
      <c r="ALO15" s="6"/>
      <c r="ALP15" s="6"/>
      <c r="ALQ15" s="6"/>
      <c r="ALR15" s="6"/>
      <c r="ALS15" s="6"/>
      <c r="ALT15" s="6"/>
      <c r="ALU15" s="6"/>
      <c r="ALV15" s="6"/>
      <c r="ALW15" s="6"/>
      <c r="ALX15" s="6"/>
      <c r="ALY15" s="6"/>
      <c r="ALZ15" s="6"/>
      <c r="AMA15" s="6"/>
      <c r="AMB15" s="6"/>
      <c r="AMC15" s="6"/>
      <c r="AMD15" s="6"/>
      <c r="AME15" s="6"/>
      <c r="AMF15" s="6"/>
      <c r="AMG15" s="6"/>
      <c r="AMH15" s="6"/>
      <c r="AMI15" s="6"/>
      <c r="AMJ15" s="6"/>
      <c r="AMK15" s="6"/>
      <c r="AML15" s="6"/>
      <c r="AMM15" s="6"/>
    </row>
    <row r="16" spans="1:1027" s="13" customFormat="1" ht="17" x14ac:dyDescent="0.2">
      <c r="A16" s="24">
        <v>14</v>
      </c>
      <c r="B16" s="22" t="s">
        <v>83</v>
      </c>
      <c r="C16" s="22" t="s">
        <v>82</v>
      </c>
      <c r="D16" s="41">
        <v>7817</v>
      </c>
      <c r="E16" s="41" t="s">
        <v>7</v>
      </c>
      <c r="F16" s="41" t="s">
        <v>47</v>
      </c>
      <c r="G16" s="69"/>
      <c r="H16" s="59">
        <v>67.5</v>
      </c>
      <c r="I16" s="60"/>
      <c r="J16" s="61">
        <f>96*0.9</f>
        <v>86.4</v>
      </c>
      <c r="K16" s="62">
        <f>G16+H16+I16+J16</f>
        <v>153.9</v>
      </c>
    </row>
    <row r="17" spans="1:1027" s="13" customFormat="1" ht="17" x14ac:dyDescent="0.2">
      <c r="A17" s="24">
        <v>15</v>
      </c>
      <c r="B17" s="22" t="s">
        <v>52</v>
      </c>
      <c r="C17" s="22" t="s">
        <v>56</v>
      </c>
      <c r="D17" s="41">
        <v>8107</v>
      </c>
      <c r="E17" s="41" t="s">
        <v>25</v>
      </c>
      <c r="F17" s="41" t="s">
        <v>49</v>
      </c>
      <c r="G17" s="63">
        <f>23*1.6</f>
        <v>36.800000000000004</v>
      </c>
      <c r="H17" s="59">
        <v>48</v>
      </c>
      <c r="I17" s="60"/>
      <c r="J17" s="61">
        <f>28.5*1.6</f>
        <v>45.6</v>
      </c>
      <c r="K17" s="62">
        <f>G17+H17+I17+J17</f>
        <v>130.4</v>
      </c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  <c r="IU17" s="12"/>
      <c r="IV17" s="12"/>
      <c r="IW17" s="12"/>
      <c r="IX17" s="12"/>
      <c r="IY17" s="12"/>
      <c r="IZ17" s="12"/>
      <c r="JA17" s="12"/>
      <c r="JB17" s="12"/>
      <c r="JC17" s="12"/>
      <c r="JD17" s="12"/>
      <c r="JE17" s="12"/>
      <c r="JF17" s="12"/>
      <c r="JG17" s="12"/>
      <c r="JH17" s="12"/>
      <c r="JI17" s="12"/>
      <c r="JJ17" s="12"/>
      <c r="JK17" s="12"/>
      <c r="JL17" s="12"/>
      <c r="JM17" s="12"/>
      <c r="JN17" s="12"/>
      <c r="JO17" s="12"/>
      <c r="JP17" s="12"/>
      <c r="JQ17" s="12"/>
      <c r="JR17" s="12"/>
      <c r="JS17" s="12"/>
      <c r="JT17" s="12"/>
      <c r="JU17" s="12"/>
      <c r="JV17" s="12"/>
      <c r="JW17" s="12"/>
      <c r="JX17" s="12"/>
      <c r="JY17" s="12"/>
      <c r="JZ17" s="12"/>
      <c r="KA17" s="12"/>
      <c r="KB17" s="12"/>
      <c r="KC17" s="12"/>
      <c r="KD17" s="12"/>
      <c r="KE17" s="12"/>
      <c r="KF17" s="12"/>
      <c r="KG17" s="12"/>
      <c r="KH17" s="12"/>
      <c r="KI17" s="12"/>
      <c r="KJ17" s="12"/>
      <c r="KK17" s="12"/>
      <c r="KL17" s="12"/>
      <c r="KM17" s="12"/>
      <c r="KN17" s="12"/>
      <c r="KO17" s="12"/>
      <c r="KP17" s="12"/>
      <c r="KQ17" s="12"/>
      <c r="KR17" s="12"/>
      <c r="KS17" s="12"/>
      <c r="KT17" s="12"/>
      <c r="KU17" s="12"/>
      <c r="KV17" s="12"/>
      <c r="KW17" s="12"/>
      <c r="KX17" s="12"/>
      <c r="KY17" s="12"/>
      <c r="KZ17" s="12"/>
      <c r="LA17" s="12"/>
      <c r="LB17" s="12"/>
      <c r="LC17" s="12"/>
      <c r="LD17" s="12"/>
      <c r="LE17" s="12"/>
      <c r="LF17" s="12"/>
      <c r="LG17" s="12"/>
      <c r="LH17" s="12"/>
      <c r="LI17" s="12"/>
      <c r="LJ17" s="12"/>
      <c r="LK17" s="12"/>
      <c r="LL17" s="12"/>
      <c r="LM17" s="12"/>
      <c r="LN17" s="12"/>
      <c r="LO17" s="12"/>
      <c r="LP17" s="12"/>
      <c r="LQ17" s="12"/>
      <c r="LR17" s="12"/>
      <c r="LS17" s="12"/>
      <c r="LT17" s="12"/>
      <c r="LU17" s="12"/>
      <c r="LV17" s="12"/>
      <c r="LW17" s="12"/>
      <c r="LX17" s="12"/>
      <c r="LY17" s="12"/>
      <c r="LZ17" s="12"/>
      <c r="MA17" s="12"/>
      <c r="MB17" s="12"/>
      <c r="MC17" s="12"/>
      <c r="MD17" s="12"/>
      <c r="ME17" s="12"/>
      <c r="MF17" s="12"/>
      <c r="MG17" s="12"/>
      <c r="MH17" s="12"/>
      <c r="MI17" s="12"/>
      <c r="MJ17" s="12"/>
      <c r="MK17" s="12"/>
      <c r="ML17" s="12"/>
      <c r="MM17" s="12"/>
      <c r="MN17" s="12"/>
      <c r="MO17" s="12"/>
      <c r="MP17" s="12"/>
      <c r="MQ17" s="12"/>
      <c r="MR17" s="12"/>
      <c r="MS17" s="12"/>
      <c r="MT17" s="12"/>
      <c r="MU17" s="12"/>
      <c r="MV17" s="12"/>
      <c r="MW17" s="12"/>
      <c r="MX17" s="12"/>
      <c r="MY17" s="12"/>
      <c r="MZ17" s="12"/>
      <c r="NA17" s="12"/>
      <c r="NB17" s="12"/>
      <c r="NC17" s="12"/>
      <c r="ND17" s="12"/>
      <c r="NE17" s="12"/>
      <c r="NF17" s="12"/>
      <c r="NG17" s="12"/>
      <c r="NH17" s="12"/>
      <c r="NI17" s="12"/>
      <c r="NJ17" s="12"/>
      <c r="NK17" s="12"/>
      <c r="NL17" s="12"/>
      <c r="NM17" s="12"/>
      <c r="NN17" s="12"/>
      <c r="NO17" s="12"/>
      <c r="NP17" s="12"/>
      <c r="NQ17" s="12"/>
      <c r="NR17" s="12"/>
      <c r="NS17" s="12"/>
      <c r="NT17" s="12"/>
      <c r="NU17" s="12"/>
      <c r="NV17" s="12"/>
      <c r="NW17" s="12"/>
      <c r="NX17" s="12"/>
      <c r="NY17" s="12"/>
      <c r="NZ17" s="12"/>
      <c r="OA17" s="12"/>
      <c r="OB17" s="12"/>
      <c r="OC17" s="12"/>
      <c r="OD17" s="12"/>
      <c r="OE17" s="12"/>
      <c r="OF17" s="12"/>
      <c r="OG17" s="12"/>
      <c r="OH17" s="12"/>
      <c r="OI17" s="12"/>
      <c r="OJ17" s="12"/>
      <c r="OK17" s="12"/>
      <c r="OL17" s="12"/>
      <c r="OM17" s="12"/>
      <c r="ON17" s="12"/>
      <c r="OO17" s="12"/>
      <c r="OP17" s="12"/>
      <c r="OQ17" s="12"/>
      <c r="OR17" s="12"/>
      <c r="OS17" s="12"/>
      <c r="OT17" s="12"/>
      <c r="OU17" s="12"/>
      <c r="OV17" s="12"/>
      <c r="OW17" s="12"/>
      <c r="OX17" s="12"/>
      <c r="OY17" s="12"/>
      <c r="OZ17" s="12"/>
      <c r="PA17" s="12"/>
      <c r="PB17" s="12"/>
      <c r="PC17" s="12"/>
      <c r="PD17" s="12"/>
      <c r="PE17" s="12"/>
      <c r="PF17" s="12"/>
      <c r="PG17" s="12"/>
      <c r="PH17" s="12"/>
      <c r="PI17" s="12"/>
      <c r="PJ17" s="12"/>
      <c r="PK17" s="12"/>
      <c r="PL17" s="12"/>
      <c r="PM17" s="12"/>
      <c r="PN17" s="12"/>
      <c r="PO17" s="12"/>
      <c r="PP17" s="12"/>
      <c r="PQ17" s="12"/>
      <c r="PR17" s="12"/>
      <c r="PS17" s="12"/>
      <c r="PT17" s="12"/>
      <c r="PU17" s="12"/>
      <c r="PV17" s="12"/>
      <c r="PW17" s="12"/>
      <c r="PX17" s="12"/>
      <c r="PY17" s="12"/>
      <c r="PZ17" s="12"/>
      <c r="QA17" s="12"/>
      <c r="QB17" s="12"/>
      <c r="QC17" s="12"/>
      <c r="QD17" s="12"/>
      <c r="QE17" s="12"/>
      <c r="QF17" s="12"/>
      <c r="QG17" s="12"/>
      <c r="QH17" s="12"/>
      <c r="QI17" s="12"/>
      <c r="QJ17" s="12"/>
      <c r="QK17" s="12"/>
      <c r="QL17" s="12"/>
      <c r="QM17" s="12"/>
      <c r="QN17" s="12"/>
      <c r="QO17" s="12"/>
      <c r="QP17" s="12"/>
      <c r="QQ17" s="12"/>
      <c r="QR17" s="12"/>
      <c r="QS17" s="12"/>
      <c r="QT17" s="12"/>
      <c r="QU17" s="12"/>
      <c r="QV17" s="12"/>
      <c r="QW17" s="12"/>
      <c r="QX17" s="12"/>
      <c r="QY17" s="12"/>
      <c r="QZ17" s="12"/>
      <c r="RA17" s="12"/>
      <c r="RB17" s="12"/>
      <c r="RC17" s="12"/>
      <c r="RD17" s="12"/>
      <c r="RE17" s="12"/>
      <c r="RF17" s="12"/>
      <c r="RG17" s="12"/>
      <c r="RH17" s="12"/>
      <c r="RI17" s="12"/>
      <c r="RJ17" s="12"/>
      <c r="RK17" s="12"/>
      <c r="RL17" s="12"/>
      <c r="RM17" s="12"/>
      <c r="RN17" s="12"/>
      <c r="RO17" s="12"/>
      <c r="RP17" s="12"/>
      <c r="RQ17" s="12"/>
      <c r="RR17" s="12"/>
      <c r="RS17" s="12"/>
      <c r="RT17" s="12"/>
      <c r="RU17" s="12"/>
      <c r="RV17" s="12"/>
      <c r="RW17" s="12"/>
      <c r="RX17" s="12"/>
      <c r="RY17" s="12"/>
      <c r="RZ17" s="12"/>
      <c r="SA17" s="12"/>
      <c r="SB17" s="12"/>
      <c r="SC17" s="12"/>
      <c r="SD17" s="12"/>
      <c r="SE17" s="12"/>
      <c r="SF17" s="12"/>
      <c r="SG17" s="12"/>
      <c r="SH17" s="12"/>
      <c r="SI17" s="12"/>
      <c r="SJ17" s="12"/>
      <c r="SK17" s="12"/>
      <c r="SL17" s="12"/>
      <c r="SM17" s="12"/>
      <c r="SN17" s="12"/>
      <c r="SO17" s="12"/>
      <c r="SP17" s="12"/>
      <c r="SQ17" s="12"/>
      <c r="SR17" s="12"/>
      <c r="SS17" s="12"/>
      <c r="ST17" s="12"/>
      <c r="SU17" s="12"/>
      <c r="SV17" s="12"/>
      <c r="SW17" s="12"/>
      <c r="SX17" s="12"/>
      <c r="SY17" s="12"/>
      <c r="SZ17" s="12"/>
      <c r="TA17" s="12"/>
      <c r="TB17" s="12"/>
      <c r="TC17" s="12"/>
      <c r="TD17" s="12"/>
      <c r="TE17" s="12"/>
      <c r="TF17" s="12"/>
      <c r="TG17" s="12"/>
      <c r="TH17" s="12"/>
      <c r="TI17" s="12"/>
      <c r="TJ17" s="12"/>
      <c r="TK17" s="12"/>
      <c r="TL17" s="12"/>
      <c r="TM17" s="12"/>
      <c r="TN17" s="12"/>
      <c r="TO17" s="12"/>
      <c r="TP17" s="12"/>
      <c r="TQ17" s="12"/>
      <c r="TR17" s="12"/>
      <c r="TS17" s="12"/>
      <c r="TT17" s="12"/>
      <c r="TU17" s="12"/>
      <c r="TV17" s="12"/>
      <c r="TW17" s="12"/>
      <c r="TX17" s="12"/>
      <c r="TY17" s="12"/>
      <c r="TZ17" s="12"/>
      <c r="UA17" s="12"/>
      <c r="UB17" s="12"/>
      <c r="UC17" s="12"/>
      <c r="UD17" s="12"/>
      <c r="UE17" s="12"/>
      <c r="UF17" s="12"/>
      <c r="UG17" s="12"/>
      <c r="UH17" s="12"/>
      <c r="UI17" s="12"/>
      <c r="UJ17" s="12"/>
      <c r="UK17" s="12"/>
      <c r="UL17" s="12"/>
      <c r="UM17" s="12"/>
      <c r="UN17" s="12"/>
      <c r="UO17" s="12"/>
      <c r="UP17" s="12"/>
      <c r="UQ17" s="12"/>
      <c r="UR17" s="12"/>
      <c r="US17" s="12"/>
      <c r="UT17" s="12"/>
      <c r="UU17" s="12"/>
      <c r="UV17" s="12"/>
      <c r="UW17" s="12"/>
      <c r="UX17" s="12"/>
      <c r="UY17" s="12"/>
      <c r="UZ17" s="12"/>
      <c r="VA17" s="12"/>
      <c r="VB17" s="12"/>
      <c r="VC17" s="12"/>
      <c r="VD17" s="12"/>
      <c r="VE17" s="12"/>
      <c r="VF17" s="12"/>
      <c r="VG17" s="12"/>
      <c r="VH17" s="12"/>
      <c r="VI17" s="12"/>
      <c r="VJ17" s="12"/>
      <c r="VK17" s="12"/>
      <c r="VL17" s="12"/>
      <c r="VM17" s="12"/>
      <c r="VN17" s="12"/>
      <c r="VO17" s="12"/>
      <c r="VP17" s="12"/>
      <c r="VQ17" s="12"/>
      <c r="VR17" s="12"/>
      <c r="VS17" s="12"/>
      <c r="VT17" s="12"/>
      <c r="VU17" s="12"/>
      <c r="VV17" s="12"/>
      <c r="VW17" s="12"/>
      <c r="VX17" s="12"/>
      <c r="VY17" s="12"/>
      <c r="VZ17" s="12"/>
      <c r="WA17" s="12"/>
      <c r="WB17" s="12"/>
      <c r="WC17" s="12"/>
      <c r="WD17" s="12"/>
      <c r="WE17" s="12"/>
      <c r="WF17" s="12"/>
      <c r="WG17" s="12"/>
      <c r="WH17" s="12"/>
      <c r="WI17" s="12"/>
      <c r="WJ17" s="12"/>
      <c r="WK17" s="12"/>
      <c r="WL17" s="12"/>
      <c r="WM17" s="12"/>
      <c r="WN17" s="12"/>
      <c r="WO17" s="12"/>
      <c r="WP17" s="12"/>
      <c r="WQ17" s="12"/>
      <c r="WR17" s="12"/>
      <c r="WS17" s="12"/>
      <c r="WT17" s="12"/>
      <c r="WU17" s="12"/>
      <c r="WV17" s="12"/>
      <c r="WW17" s="12"/>
      <c r="WX17" s="12"/>
      <c r="WY17" s="12"/>
      <c r="WZ17" s="12"/>
      <c r="XA17" s="12"/>
      <c r="XB17" s="12"/>
      <c r="XC17" s="12"/>
      <c r="XD17" s="12"/>
      <c r="XE17" s="12"/>
      <c r="XF17" s="12"/>
      <c r="XG17" s="12"/>
      <c r="XH17" s="12"/>
      <c r="XI17" s="12"/>
      <c r="XJ17" s="12"/>
      <c r="XK17" s="12"/>
      <c r="XL17" s="12"/>
      <c r="XM17" s="12"/>
      <c r="XN17" s="12"/>
      <c r="XO17" s="12"/>
      <c r="XP17" s="12"/>
      <c r="XQ17" s="12"/>
      <c r="XR17" s="12"/>
      <c r="XS17" s="12"/>
      <c r="XT17" s="12"/>
      <c r="XU17" s="12"/>
      <c r="XV17" s="12"/>
      <c r="XW17" s="12"/>
      <c r="XX17" s="12"/>
      <c r="XY17" s="12"/>
      <c r="XZ17" s="12"/>
      <c r="YA17" s="12"/>
      <c r="YB17" s="12"/>
      <c r="YC17" s="12"/>
      <c r="YD17" s="12"/>
      <c r="YE17" s="12"/>
      <c r="YF17" s="12"/>
      <c r="YG17" s="12"/>
      <c r="YH17" s="12"/>
      <c r="YI17" s="12"/>
      <c r="YJ17" s="12"/>
      <c r="YK17" s="12"/>
      <c r="YL17" s="12"/>
      <c r="YM17" s="12"/>
      <c r="YN17" s="12"/>
      <c r="YO17" s="12"/>
      <c r="YP17" s="12"/>
      <c r="YQ17" s="12"/>
      <c r="YR17" s="12"/>
      <c r="YS17" s="12"/>
      <c r="YT17" s="12"/>
      <c r="YU17" s="12"/>
      <c r="YV17" s="12"/>
      <c r="YW17" s="12"/>
      <c r="YX17" s="12"/>
      <c r="YY17" s="12"/>
      <c r="YZ17" s="12"/>
      <c r="ZA17" s="12"/>
      <c r="ZB17" s="12"/>
      <c r="ZC17" s="12"/>
      <c r="ZD17" s="12"/>
      <c r="ZE17" s="12"/>
      <c r="ZF17" s="12"/>
      <c r="ZG17" s="12"/>
      <c r="ZH17" s="12"/>
      <c r="ZI17" s="12"/>
      <c r="ZJ17" s="12"/>
      <c r="ZK17" s="12"/>
      <c r="ZL17" s="12"/>
      <c r="ZM17" s="12"/>
      <c r="ZN17" s="12"/>
      <c r="ZO17" s="12"/>
      <c r="ZP17" s="12"/>
      <c r="ZQ17" s="12"/>
      <c r="ZR17" s="12"/>
      <c r="ZS17" s="12"/>
      <c r="ZT17" s="12"/>
      <c r="ZU17" s="12"/>
      <c r="ZV17" s="12"/>
      <c r="ZW17" s="12"/>
      <c r="ZX17" s="12"/>
      <c r="ZY17" s="12"/>
      <c r="ZZ17" s="12"/>
      <c r="AAA17" s="12"/>
      <c r="AAB17" s="12"/>
      <c r="AAC17" s="12"/>
      <c r="AAD17" s="12"/>
      <c r="AAE17" s="12"/>
      <c r="AAF17" s="12"/>
      <c r="AAG17" s="12"/>
      <c r="AAH17" s="12"/>
      <c r="AAI17" s="12"/>
      <c r="AAJ17" s="12"/>
      <c r="AAK17" s="12"/>
      <c r="AAL17" s="12"/>
      <c r="AAM17" s="12"/>
      <c r="AAN17" s="12"/>
      <c r="AAO17" s="12"/>
      <c r="AAP17" s="12"/>
      <c r="AAQ17" s="12"/>
      <c r="AAR17" s="12"/>
      <c r="AAS17" s="12"/>
      <c r="AAT17" s="12"/>
      <c r="AAU17" s="12"/>
      <c r="AAV17" s="12"/>
      <c r="AAW17" s="12"/>
      <c r="AAX17" s="12"/>
      <c r="AAY17" s="12"/>
      <c r="AAZ17" s="12"/>
      <c r="ABA17" s="12"/>
      <c r="ABB17" s="12"/>
      <c r="ABC17" s="12"/>
      <c r="ABD17" s="12"/>
      <c r="ABE17" s="12"/>
      <c r="ABF17" s="12"/>
      <c r="ABG17" s="12"/>
      <c r="ABH17" s="12"/>
      <c r="ABI17" s="12"/>
      <c r="ABJ17" s="12"/>
      <c r="ABK17" s="12"/>
      <c r="ABL17" s="12"/>
      <c r="ABM17" s="12"/>
      <c r="ABN17" s="12"/>
      <c r="ABO17" s="12"/>
      <c r="ABP17" s="12"/>
      <c r="ABQ17" s="12"/>
      <c r="ABR17" s="12"/>
      <c r="ABS17" s="12"/>
      <c r="ABT17" s="12"/>
      <c r="ABU17" s="12"/>
      <c r="ABV17" s="12"/>
      <c r="ABW17" s="12"/>
      <c r="ABX17" s="12"/>
      <c r="ABY17" s="12"/>
      <c r="ABZ17" s="12"/>
      <c r="ACA17" s="12"/>
      <c r="ACB17" s="12"/>
      <c r="ACC17" s="12"/>
      <c r="ACD17" s="12"/>
      <c r="ACE17" s="12"/>
      <c r="ACF17" s="12"/>
      <c r="ACG17" s="12"/>
      <c r="ACH17" s="12"/>
      <c r="ACI17" s="12"/>
      <c r="ACJ17" s="12"/>
      <c r="ACK17" s="12"/>
      <c r="ACL17" s="12"/>
      <c r="ACM17" s="12"/>
      <c r="ACN17" s="12"/>
      <c r="ACO17" s="12"/>
      <c r="ACP17" s="12"/>
      <c r="ACQ17" s="12"/>
      <c r="ACR17" s="12"/>
      <c r="ACS17" s="12"/>
      <c r="ACT17" s="12"/>
      <c r="ACU17" s="12"/>
      <c r="ACV17" s="12"/>
      <c r="ACW17" s="12"/>
      <c r="ACX17" s="12"/>
      <c r="ACY17" s="12"/>
      <c r="ACZ17" s="12"/>
      <c r="ADA17" s="12"/>
      <c r="ADB17" s="12"/>
      <c r="ADC17" s="12"/>
      <c r="ADD17" s="12"/>
      <c r="ADE17" s="12"/>
      <c r="ADF17" s="12"/>
      <c r="ADG17" s="12"/>
      <c r="ADH17" s="12"/>
      <c r="ADI17" s="12"/>
      <c r="ADJ17" s="12"/>
      <c r="ADK17" s="12"/>
      <c r="ADL17" s="12"/>
      <c r="ADM17" s="12"/>
      <c r="ADN17" s="12"/>
      <c r="ADO17" s="12"/>
      <c r="ADP17" s="12"/>
      <c r="ADQ17" s="12"/>
      <c r="ADR17" s="12"/>
      <c r="ADS17" s="12"/>
      <c r="ADT17" s="12"/>
      <c r="ADU17" s="12"/>
      <c r="ADV17" s="12"/>
      <c r="ADW17" s="12"/>
      <c r="ADX17" s="12"/>
      <c r="ADY17" s="12"/>
      <c r="ADZ17" s="12"/>
      <c r="AEA17" s="12"/>
      <c r="AEB17" s="12"/>
      <c r="AEC17" s="12"/>
      <c r="AED17" s="12"/>
      <c r="AEE17" s="12"/>
      <c r="AEF17" s="12"/>
      <c r="AEG17" s="12"/>
      <c r="AEH17" s="12"/>
      <c r="AEI17" s="12"/>
      <c r="AEJ17" s="12"/>
      <c r="AEK17" s="12"/>
      <c r="AEL17" s="12"/>
      <c r="AEM17" s="12"/>
      <c r="AEN17" s="12"/>
      <c r="AEO17" s="12"/>
      <c r="AEP17" s="12"/>
      <c r="AEQ17" s="12"/>
      <c r="AER17" s="12"/>
      <c r="AES17" s="12"/>
      <c r="AET17" s="12"/>
      <c r="AEU17" s="12"/>
      <c r="AEV17" s="12"/>
      <c r="AEW17" s="12"/>
      <c r="AEX17" s="12"/>
      <c r="AEY17" s="12"/>
      <c r="AEZ17" s="12"/>
      <c r="AFA17" s="12"/>
      <c r="AFB17" s="12"/>
      <c r="AFC17" s="12"/>
      <c r="AFD17" s="12"/>
      <c r="AFE17" s="12"/>
      <c r="AFF17" s="12"/>
      <c r="AFG17" s="12"/>
      <c r="AFH17" s="12"/>
      <c r="AFI17" s="12"/>
      <c r="AFJ17" s="12"/>
      <c r="AFK17" s="12"/>
      <c r="AFL17" s="12"/>
      <c r="AFM17" s="12"/>
      <c r="AFN17" s="12"/>
      <c r="AFO17" s="12"/>
      <c r="AFP17" s="12"/>
      <c r="AFQ17" s="12"/>
      <c r="AFR17" s="12"/>
      <c r="AFS17" s="12"/>
      <c r="AFT17" s="12"/>
      <c r="AFU17" s="12"/>
      <c r="AFV17" s="12"/>
      <c r="AFW17" s="12"/>
      <c r="AFX17" s="12"/>
      <c r="AFY17" s="12"/>
      <c r="AFZ17" s="12"/>
      <c r="AGA17" s="12"/>
      <c r="AGB17" s="12"/>
      <c r="AGC17" s="12"/>
      <c r="AGD17" s="12"/>
      <c r="AGE17" s="12"/>
      <c r="AGF17" s="12"/>
      <c r="AGG17" s="12"/>
      <c r="AGH17" s="12"/>
      <c r="AGI17" s="12"/>
      <c r="AGJ17" s="12"/>
      <c r="AGK17" s="12"/>
      <c r="AGL17" s="12"/>
      <c r="AGM17" s="12"/>
      <c r="AGN17" s="12"/>
      <c r="AGO17" s="12"/>
      <c r="AGP17" s="12"/>
      <c r="AGQ17" s="12"/>
      <c r="AGR17" s="12"/>
      <c r="AGS17" s="12"/>
      <c r="AGT17" s="12"/>
      <c r="AGU17" s="12"/>
      <c r="AGV17" s="12"/>
      <c r="AGW17" s="12"/>
      <c r="AGX17" s="12"/>
      <c r="AGY17" s="12"/>
      <c r="AGZ17" s="12"/>
      <c r="AHA17" s="12"/>
      <c r="AHB17" s="12"/>
      <c r="AHC17" s="12"/>
      <c r="AHD17" s="12"/>
      <c r="AHE17" s="12"/>
      <c r="AHF17" s="12"/>
      <c r="AHG17" s="12"/>
      <c r="AHH17" s="12"/>
      <c r="AHI17" s="12"/>
      <c r="AHJ17" s="12"/>
      <c r="AHK17" s="12"/>
      <c r="AHL17" s="12"/>
      <c r="AHM17" s="12"/>
      <c r="AHN17" s="12"/>
      <c r="AHO17" s="12"/>
      <c r="AHP17" s="12"/>
      <c r="AHQ17" s="12"/>
      <c r="AHR17" s="12"/>
      <c r="AHS17" s="12"/>
      <c r="AHT17" s="12"/>
      <c r="AHU17" s="12"/>
      <c r="AHV17" s="12"/>
      <c r="AHW17" s="12"/>
      <c r="AHX17" s="12"/>
      <c r="AHY17" s="12"/>
      <c r="AHZ17" s="12"/>
      <c r="AIA17" s="12"/>
      <c r="AIB17" s="12"/>
      <c r="AIC17" s="12"/>
      <c r="AID17" s="12"/>
      <c r="AIE17" s="12"/>
      <c r="AIF17" s="12"/>
      <c r="AIG17" s="12"/>
      <c r="AIH17" s="12"/>
      <c r="AII17" s="12"/>
      <c r="AIJ17" s="12"/>
      <c r="AIK17" s="12"/>
      <c r="AIL17" s="12"/>
      <c r="AIM17" s="12"/>
      <c r="AIN17" s="12"/>
      <c r="AIO17" s="12"/>
      <c r="AIP17" s="12"/>
      <c r="AIQ17" s="12"/>
      <c r="AIR17" s="12"/>
      <c r="AIS17" s="12"/>
      <c r="AIT17" s="12"/>
      <c r="AIU17" s="12"/>
      <c r="AIV17" s="12"/>
      <c r="AIW17" s="12"/>
      <c r="AIX17" s="12"/>
      <c r="AIY17" s="12"/>
      <c r="AIZ17" s="12"/>
      <c r="AJA17" s="12"/>
      <c r="AJB17" s="12"/>
      <c r="AJC17" s="12"/>
      <c r="AJD17" s="12"/>
      <c r="AJE17" s="12"/>
      <c r="AJF17" s="12"/>
      <c r="AJG17" s="12"/>
      <c r="AJH17" s="12"/>
      <c r="AJI17" s="12"/>
      <c r="AJJ17" s="12"/>
      <c r="AJK17" s="12"/>
      <c r="AJL17" s="12"/>
      <c r="AJM17" s="12"/>
      <c r="AJN17" s="12"/>
      <c r="AJO17" s="12"/>
      <c r="AJP17" s="12"/>
      <c r="AJQ17" s="12"/>
      <c r="AJR17" s="12"/>
      <c r="AJS17" s="12"/>
      <c r="AJT17" s="12"/>
      <c r="AJU17" s="12"/>
      <c r="AJV17" s="12"/>
      <c r="AJW17" s="12"/>
      <c r="AJX17" s="12"/>
      <c r="AJY17" s="12"/>
      <c r="AJZ17" s="12"/>
      <c r="AKA17" s="12"/>
      <c r="AKB17" s="12"/>
      <c r="AKC17" s="12"/>
      <c r="AKD17" s="12"/>
      <c r="AKE17" s="12"/>
      <c r="AKF17" s="12"/>
      <c r="AKG17" s="12"/>
      <c r="AKH17" s="12"/>
      <c r="AKI17" s="12"/>
      <c r="AKJ17" s="12"/>
      <c r="AKK17" s="12"/>
      <c r="AKL17" s="12"/>
      <c r="AKM17" s="12"/>
      <c r="AKN17" s="12"/>
      <c r="AKO17" s="12"/>
      <c r="AKP17" s="12"/>
      <c r="AKQ17" s="12"/>
      <c r="AKR17" s="12"/>
      <c r="AKS17" s="12"/>
      <c r="AKT17" s="12"/>
      <c r="AKU17" s="12"/>
      <c r="AKV17" s="12"/>
      <c r="AKW17" s="12"/>
      <c r="AKX17" s="12"/>
      <c r="AKY17" s="12"/>
      <c r="AKZ17" s="12"/>
      <c r="ALA17" s="12"/>
      <c r="ALB17" s="12"/>
      <c r="ALC17" s="12"/>
      <c r="ALD17" s="12"/>
      <c r="ALE17" s="12"/>
      <c r="ALF17" s="12"/>
      <c r="ALG17" s="12"/>
      <c r="ALH17" s="12"/>
      <c r="ALI17" s="12"/>
      <c r="ALJ17" s="12"/>
      <c r="ALK17" s="12"/>
      <c r="ALL17" s="12"/>
      <c r="ALM17" s="12"/>
      <c r="ALN17" s="12"/>
      <c r="ALO17" s="12"/>
      <c r="ALP17" s="12"/>
      <c r="ALQ17" s="12"/>
      <c r="ALR17" s="12"/>
      <c r="ALS17" s="12"/>
      <c r="ALT17" s="12"/>
      <c r="ALU17" s="12"/>
      <c r="ALV17" s="12"/>
      <c r="ALW17" s="12"/>
      <c r="ALX17" s="12"/>
      <c r="ALY17" s="12"/>
      <c r="ALZ17" s="12"/>
      <c r="AMA17" s="12"/>
      <c r="AMB17" s="12"/>
      <c r="AMC17" s="12"/>
      <c r="AMD17" s="12"/>
      <c r="AME17" s="12"/>
      <c r="AMF17" s="12"/>
      <c r="AMG17" s="12"/>
      <c r="AMH17" s="12"/>
      <c r="AMI17" s="12"/>
      <c r="AMJ17" s="12"/>
      <c r="AMK17" s="12"/>
      <c r="AML17" s="12"/>
      <c r="AMM17" s="12"/>
    </row>
    <row r="18" spans="1:1027" s="13" customFormat="1" ht="17" x14ac:dyDescent="0.2">
      <c r="A18" s="24">
        <v>16</v>
      </c>
      <c r="B18" s="22" t="s">
        <v>19</v>
      </c>
      <c r="C18" s="22" t="s">
        <v>34</v>
      </c>
      <c r="D18" s="41">
        <v>8211</v>
      </c>
      <c r="E18" s="41" t="s">
        <v>10</v>
      </c>
      <c r="F18" s="41" t="s">
        <v>50</v>
      </c>
      <c r="G18" s="63">
        <f>16*1.45</f>
        <v>23.2</v>
      </c>
      <c r="H18" s="59"/>
      <c r="I18" s="60">
        <f>34*1.45</f>
        <v>49.3</v>
      </c>
      <c r="J18" s="61">
        <f>36*1.45</f>
        <v>52.199999999999996</v>
      </c>
      <c r="K18" s="62">
        <f>G18+H18+I18+J18</f>
        <v>124.69999999999999</v>
      </c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12"/>
      <c r="IV18" s="12"/>
      <c r="IW18" s="12"/>
      <c r="IX18" s="12"/>
      <c r="IY18" s="12"/>
      <c r="IZ18" s="12"/>
      <c r="JA18" s="12"/>
      <c r="JB18" s="12"/>
      <c r="JC18" s="12"/>
      <c r="JD18" s="12"/>
      <c r="JE18" s="12"/>
      <c r="JF18" s="12"/>
      <c r="JG18" s="12"/>
      <c r="JH18" s="12"/>
      <c r="JI18" s="12"/>
      <c r="JJ18" s="12"/>
      <c r="JK18" s="12"/>
      <c r="JL18" s="12"/>
      <c r="JM18" s="12"/>
      <c r="JN18" s="12"/>
      <c r="JO18" s="12"/>
      <c r="JP18" s="12"/>
      <c r="JQ18" s="12"/>
      <c r="JR18" s="12"/>
      <c r="JS18" s="12"/>
      <c r="JT18" s="12"/>
      <c r="JU18" s="12"/>
      <c r="JV18" s="12"/>
      <c r="JW18" s="12"/>
      <c r="JX18" s="12"/>
      <c r="JY18" s="12"/>
      <c r="JZ18" s="12"/>
      <c r="KA18" s="12"/>
      <c r="KB18" s="12"/>
      <c r="KC18" s="12"/>
      <c r="KD18" s="12"/>
      <c r="KE18" s="12"/>
      <c r="KF18" s="12"/>
      <c r="KG18" s="12"/>
      <c r="KH18" s="12"/>
      <c r="KI18" s="12"/>
      <c r="KJ18" s="12"/>
      <c r="KK18" s="12"/>
      <c r="KL18" s="12"/>
      <c r="KM18" s="12"/>
      <c r="KN18" s="12"/>
      <c r="KO18" s="12"/>
      <c r="KP18" s="12"/>
      <c r="KQ18" s="12"/>
      <c r="KR18" s="12"/>
      <c r="KS18" s="12"/>
      <c r="KT18" s="12"/>
      <c r="KU18" s="12"/>
      <c r="KV18" s="12"/>
      <c r="KW18" s="12"/>
      <c r="KX18" s="12"/>
      <c r="KY18" s="12"/>
      <c r="KZ18" s="12"/>
      <c r="LA18" s="12"/>
      <c r="LB18" s="12"/>
      <c r="LC18" s="12"/>
      <c r="LD18" s="12"/>
      <c r="LE18" s="12"/>
      <c r="LF18" s="12"/>
      <c r="LG18" s="12"/>
      <c r="LH18" s="12"/>
      <c r="LI18" s="12"/>
      <c r="LJ18" s="12"/>
      <c r="LK18" s="12"/>
      <c r="LL18" s="12"/>
      <c r="LM18" s="12"/>
      <c r="LN18" s="12"/>
      <c r="LO18" s="12"/>
      <c r="LP18" s="12"/>
      <c r="LQ18" s="12"/>
      <c r="LR18" s="12"/>
      <c r="LS18" s="12"/>
      <c r="LT18" s="12"/>
      <c r="LU18" s="12"/>
      <c r="LV18" s="12"/>
      <c r="LW18" s="12"/>
      <c r="LX18" s="12"/>
      <c r="LY18" s="12"/>
      <c r="LZ18" s="12"/>
      <c r="MA18" s="12"/>
      <c r="MB18" s="12"/>
      <c r="MC18" s="12"/>
      <c r="MD18" s="12"/>
      <c r="ME18" s="12"/>
      <c r="MF18" s="12"/>
      <c r="MG18" s="12"/>
      <c r="MH18" s="12"/>
      <c r="MI18" s="12"/>
      <c r="MJ18" s="12"/>
      <c r="MK18" s="12"/>
      <c r="ML18" s="12"/>
      <c r="MM18" s="12"/>
      <c r="MN18" s="12"/>
      <c r="MO18" s="12"/>
      <c r="MP18" s="12"/>
      <c r="MQ18" s="12"/>
      <c r="MR18" s="12"/>
      <c r="MS18" s="12"/>
      <c r="MT18" s="12"/>
      <c r="MU18" s="12"/>
      <c r="MV18" s="12"/>
      <c r="MW18" s="12"/>
      <c r="MX18" s="12"/>
      <c r="MY18" s="12"/>
      <c r="MZ18" s="12"/>
      <c r="NA18" s="12"/>
      <c r="NB18" s="12"/>
      <c r="NC18" s="12"/>
      <c r="ND18" s="12"/>
      <c r="NE18" s="12"/>
      <c r="NF18" s="12"/>
      <c r="NG18" s="12"/>
      <c r="NH18" s="12"/>
      <c r="NI18" s="12"/>
      <c r="NJ18" s="12"/>
      <c r="NK18" s="12"/>
      <c r="NL18" s="12"/>
      <c r="NM18" s="12"/>
      <c r="NN18" s="12"/>
      <c r="NO18" s="12"/>
      <c r="NP18" s="12"/>
      <c r="NQ18" s="12"/>
      <c r="NR18" s="12"/>
      <c r="NS18" s="12"/>
      <c r="NT18" s="12"/>
      <c r="NU18" s="12"/>
      <c r="NV18" s="12"/>
      <c r="NW18" s="12"/>
      <c r="NX18" s="12"/>
      <c r="NY18" s="12"/>
      <c r="NZ18" s="12"/>
      <c r="OA18" s="12"/>
      <c r="OB18" s="12"/>
      <c r="OC18" s="12"/>
      <c r="OD18" s="12"/>
      <c r="OE18" s="12"/>
      <c r="OF18" s="12"/>
      <c r="OG18" s="12"/>
      <c r="OH18" s="12"/>
      <c r="OI18" s="12"/>
      <c r="OJ18" s="12"/>
      <c r="OK18" s="12"/>
      <c r="OL18" s="12"/>
      <c r="OM18" s="12"/>
      <c r="ON18" s="12"/>
      <c r="OO18" s="12"/>
      <c r="OP18" s="12"/>
      <c r="OQ18" s="12"/>
      <c r="OR18" s="12"/>
      <c r="OS18" s="12"/>
      <c r="OT18" s="12"/>
      <c r="OU18" s="12"/>
      <c r="OV18" s="12"/>
      <c r="OW18" s="12"/>
      <c r="OX18" s="12"/>
      <c r="OY18" s="12"/>
      <c r="OZ18" s="12"/>
      <c r="PA18" s="12"/>
      <c r="PB18" s="12"/>
      <c r="PC18" s="12"/>
      <c r="PD18" s="12"/>
      <c r="PE18" s="12"/>
      <c r="PF18" s="12"/>
      <c r="PG18" s="12"/>
      <c r="PH18" s="12"/>
      <c r="PI18" s="12"/>
      <c r="PJ18" s="12"/>
      <c r="PK18" s="12"/>
      <c r="PL18" s="12"/>
      <c r="PM18" s="12"/>
      <c r="PN18" s="12"/>
      <c r="PO18" s="12"/>
      <c r="PP18" s="12"/>
      <c r="PQ18" s="12"/>
      <c r="PR18" s="12"/>
      <c r="PS18" s="12"/>
      <c r="PT18" s="12"/>
      <c r="PU18" s="12"/>
      <c r="PV18" s="12"/>
      <c r="PW18" s="12"/>
      <c r="PX18" s="12"/>
      <c r="PY18" s="12"/>
      <c r="PZ18" s="12"/>
      <c r="QA18" s="12"/>
      <c r="QB18" s="12"/>
      <c r="QC18" s="12"/>
      <c r="QD18" s="12"/>
      <c r="QE18" s="12"/>
      <c r="QF18" s="12"/>
      <c r="QG18" s="12"/>
      <c r="QH18" s="12"/>
      <c r="QI18" s="12"/>
      <c r="QJ18" s="12"/>
      <c r="QK18" s="12"/>
      <c r="QL18" s="12"/>
      <c r="QM18" s="12"/>
      <c r="QN18" s="12"/>
      <c r="QO18" s="12"/>
      <c r="QP18" s="12"/>
      <c r="QQ18" s="12"/>
      <c r="QR18" s="12"/>
      <c r="QS18" s="12"/>
      <c r="QT18" s="12"/>
      <c r="QU18" s="12"/>
      <c r="QV18" s="12"/>
      <c r="QW18" s="12"/>
      <c r="QX18" s="12"/>
      <c r="QY18" s="12"/>
      <c r="QZ18" s="12"/>
      <c r="RA18" s="12"/>
      <c r="RB18" s="12"/>
      <c r="RC18" s="12"/>
      <c r="RD18" s="12"/>
      <c r="RE18" s="12"/>
      <c r="RF18" s="12"/>
      <c r="RG18" s="12"/>
      <c r="RH18" s="12"/>
      <c r="RI18" s="12"/>
      <c r="RJ18" s="12"/>
      <c r="RK18" s="12"/>
      <c r="RL18" s="12"/>
      <c r="RM18" s="12"/>
      <c r="RN18" s="12"/>
      <c r="RO18" s="12"/>
      <c r="RP18" s="12"/>
      <c r="RQ18" s="12"/>
      <c r="RR18" s="12"/>
      <c r="RS18" s="12"/>
      <c r="RT18" s="12"/>
      <c r="RU18" s="12"/>
      <c r="RV18" s="12"/>
      <c r="RW18" s="12"/>
      <c r="RX18" s="12"/>
      <c r="RY18" s="12"/>
      <c r="RZ18" s="12"/>
      <c r="SA18" s="12"/>
      <c r="SB18" s="12"/>
      <c r="SC18" s="12"/>
      <c r="SD18" s="12"/>
      <c r="SE18" s="12"/>
      <c r="SF18" s="12"/>
      <c r="SG18" s="12"/>
      <c r="SH18" s="12"/>
      <c r="SI18" s="12"/>
      <c r="SJ18" s="12"/>
      <c r="SK18" s="12"/>
      <c r="SL18" s="12"/>
      <c r="SM18" s="12"/>
      <c r="SN18" s="12"/>
      <c r="SO18" s="12"/>
      <c r="SP18" s="12"/>
      <c r="SQ18" s="12"/>
      <c r="SR18" s="12"/>
      <c r="SS18" s="12"/>
      <c r="ST18" s="12"/>
      <c r="SU18" s="12"/>
      <c r="SV18" s="12"/>
      <c r="SW18" s="12"/>
      <c r="SX18" s="12"/>
      <c r="SY18" s="12"/>
      <c r="SZ18" s="12"/>
      <c r="TA18" s="12"/>
      <c r="TB18" s="12"/>
      <c r="TC18" s="12"/>
      <c r="TD18" s="12"/>
      <c r="TE18" s="12"/>
      <c r="TF18" s="12"/>
      <c r="TG18" s="12"/>
      <c r="TH18" s="12"/>
      <c r="TI18" s="12"/>
      <c r="TJ18" s="12"/>
      <c r="TK18" s="12"/>
      <c r="TL18" s="12"/>
      <c r="TM18" s="12"/>
      <c r="TN18" s="12"/>
      <c r="TO18" s="12"/>
      <c r="TP18" s="12"/>
      <c r="TQ18" s="12"/>
      <c r="TR18" s="12"/>
      <c r="TS18" s="12"/>
      <c r="TT18" s="12"/>
      <c r="TU18" s="12"/>
      <c r="TV18" s="12"/>
      <c r="TW18" s="12"/>
      <c r="TX18" s="12"/>
      <c r="TY18" s="12"/>
      <c r="TZ18" s="12"/>
      <c r="UA18" s="12"/>
      <c r="UB18" s="12"/>
      <c r="UC18" s="12"/>
      <c r="UD18" s="12"/>
      <c r="UE18" s="12"/>
      <c r="UF18" s="12"/>
      <c r="UG18" s="12"/>
      <c r="UH18" s="12"/>
      <c r="UI18" s="12"/>
      <c r="UJ18" s="12"/>
      <c r="UK18" s="12"/>
      <c r="UL18" s="12"/>
      <c r="UM18" s="12"/>
      <c r="UN18" s="12"/>
      <c r="UO18" s="12"/>
      <c r="UP18" s="12"/>
      <c r="UQ18" s="12"/>
      <c r="UR18" s="12"/>
      <c r="US18" s="12"/>
      <c r="UT18" s="12"/>
      <c r="UU18" s="12"/>
      <c r="UV18" s="12"/>
      <c r="UW18" s="12"/>
      <c r="UX18" s="12"/>
      <c r="UY18" s="12"/>
      <c r="UZ18" s="12"/>
      <c r="VA18" s="12"/>
      <c r="VB18" s="12"/>
      <c r="VC18" s="12"/>
      <c r="VD18" s="12"/>
      <c r="VE18" s="12"/>
      <c r="VF18" s="12"/>
      <c r="VG18" s="12"/>
      <c r="VH18" s="12"/>
      <c r="VI18" s="12"/>
      <c r="VJ18" s="12"/>
      <c r="VK18" s="12"/>
      <c r="VL18" s="12"/>
      <c r="VM18" s="12"/>
      <c r="VN18" s="12"/>
      <c r="VO18" s="12"/>
      <c r="VP18" s="12"/>
      <c r="VQ18" s="12"/>
      <c r="VR18" s="12"/>
      <c r="VS18" s="12"/>
      <c r="VT18" s="12"/>
      <c r="VU18" s="12"/>
      <c r="VV18" s="12"/>
      <c r="VW18" s="12"/>
      <c r="VX18" s="12"/>
      <c r="VY18" s="12"/>
      <c r="VZ18" s="12"/>
      <c r="WA18" s="12"/>
      <c r="WB18" s="12"/>
      <c r="WC18" s="12"/>
      <c r="WD18" s="12"/>
      <c r="WE18" s="12"/>
      <c r="WF18" s="12"/>
      <c r="WG18" s="12"/>
      <c r="WH18" s="12"/>
      <c r="WI18" s="12"/>
      <c r="WJ18" s="12"/>
      <c r="WK18" s="12"/>
      <c r="WL18" s="12"/>
      <c r="WM18" s="12"/>
      <c r="WN18" s="12"/>
      <c r="WO18" s="12"/>
      <c r="WP18" s="12"/>
      <c r="WQ18" s="12"/>
      <c r="WR18" s="12"/>
      <c r="WS18" s="12"/>
      <c r="WT18" s="12"/>
      <c r="WU18" s="12"/>
      <c r="WV18" s="12"/>
      <c r="WW18" s="12"/>
      <c r="WX18" s="12"/>
      <c r="WY18" s="12"/>
      <c r="WZ18" s="12"/>
      <c r="XA18" s="12"/>
      <c r="XB18" s="12"/>
      <c r="XC18" s="12"/>
      <c r="XD18" s="12"/>
      <c r="XE18" s="12"/>
      <c r="XF18" s="12"/>
      <c r="XG18" s="12"/>
      <c r="XH18" s="12"/>
      <c r="XI18" s="12"/>
      <c r="XJ18" s="12"/>
      <c r="XK18" s="12"/>
      <c r="XL18" s="12"/>
      <c r="XM18" s="12"/>
      <c r="XN18" s="12"/>
      <c r="XO18" s="12"/>
      <c r="XP18" s="12"/>
      <c r="XQ18" s="12"/>
      <c r="XR18" s="12"/>
      <c r="XS18" s="12"/>
      <c r="XT18" s="12"/>
      <c r="XU18" s="12"/>
      <c r="XV18" s="12"/>
      <c r="XW18" s="12"/>
      <c r="XX18" s="12"/>
      <c r="XY18" s="12"/>
      <c r="XZ18" s="12"/>
      <c r="YA18" s="12"/>
      <c r="YB18" s="12"/>
      <c r="YC18" s="12"/>
      <c r="YD18" s="12"/>
      <c r="YE18" s="12"/>
      <c r="YF18" s="12"/>
      <c r="YG18" s="12"/>
      <c r="YH18" s="12"/>
      <c r="YI18" s="12"/>
      <c r="YJ18" s="12"/>
      <c r="YK18" s="12"/>
      <c r="YL18" s="12"/>
      <c r="YM18" s="12"/>
      <c r="YN18" s="12"/>
      <c r="YO18" s="12"/>
      <c r="YP18" s="12"/>
      <c r="YQ18" s="12"/>
      <c r="YR18" s="12"/>
      <c r="YS18" s="12"/>
      <c r="YT18" s="12"/>
      <c r="YU18" s="12"/>
      <c r="YV18" s="12"/>
      <c r="YW18" s="12"/>
      <c r="YX18" s="12"/>
      <c r="YY18" s="12"/>
      <c r="YZ18" s="12"/>
      <c r="ZA18" s="12"/>
      <c r="ZB18" s="12"/>
      <c r="ZC18" s="12"/>
      <c r="ZD18" s="12"/>
      <c r="ZE18" s="12"/>
      <c r="ZF18" s="12"/>
      <c r="ZG18" s="12"/>
      <c r="ZH18" s="12"/>
      <c r="ZI18" s="12"/>
      <c r="ZJ18" s="12"/>
      <c r="ZK18" s="12"/>
      <c r="ZL18" s="12"/>
      <c r="ZM18" s="12"/>
      <c r="ZN18" s="12"/>
      <c r="ZO18" s="12"/>
      <c r="ZP18" s="12"/>
      <c r="ZQ18" s="12"/>
      <c r="ZR18" s="12"/>
      <c r="ZS18" s="12"/>
      <c r="ZT18" s="12"/>
      <c r="ZU18" s="12"/>
      <c r="ZV18" s="12"/>
      <c r="ZW18" s="12"/>
      <c r="ZX18" s="12"/>
      <c r="ZY18" s="12"/>
      <c r="ZZ18" s="12"/>
      <c r="AAA18" s="12"/>
      <c r="AAB18" s="12"/>
      <c r="AAC18" s="12"/>
      <c r="AAD18" s="12"/>
      <c r="AAE18" s="12"/>
      <c r="AAF18" s="12"/>
      <c r="AAG18" s="12"/>
      <c r="AAH18" s="12"/>
      <c r="AAI18" s="12"/>
      <c r="AAJ18" s="12"/>
      <c r="AAK18" s="12"/>
      <c r="AAL18" s="12"/>
      <c r="AAM18" s="12"/>
      <c r="AAN18" s="12"/>
      <c r="AAO18" s="12"/>
      <c r="AAP18" s="12"/>
      <c r="AAQ18" s="12"/>
      <c r="AAR18" s="12"/>
      <c r="AAS18" s="12"/>
      <c r="AAT18" s="12"/>
      <c r="AAU18" s="12"/>
      <c r="AAV18" s="12"/>
      <c r="AAW18" s="12"/>
      <c r="AAX18" s="12"/>
      <c r="AAY18" s="12"/>
      <c r="AAZ18" s="12"/>
      <c r="ABA18" s="12"/>
      <c r="ABB18" s="12"/>
      <c r="ABC18" s="12"/>
      <c r="ABD18" s="12"/>
      <c r="ABE18" s="12"/>
      <c r="ABF18" s="12"/>
      <c r="ABG18" s="12"/>
      <c r="ABH18" s="12"/>
      <c r="ABI18" s="12"/>
      <c r="ABJ18" s="12"/>
      <c r="ABK18" s="12"/>
      <c r="ABL18" s="12"/>
      <c r="ABM18" s="12"/>
      <c r="ABN18" s="12"/>
      <c r="ABO18" s="12"/>
      <c r="ABP18" s="12"/>
      <c r="ABQ18" s="12"/>
      <c r="ABR18" s="12"/>
      <c r="ABS18" s="12"/>
      <c r="ABT18" s="12"/>
      <c r="ABU18" s="12"/>
      <c r="ABV18" s="12"/>
      <c r="ABW18" s="12"/>
      <c r="ABX18" s="12"/>
      <c r="ABY18" s="12"/>
      <c r="ABZ18" s="12"/>
      <c r="ACA18" s="12"/>
      <c r="ACB18" s="12"/>
      <c r="ACC18" s="12"/>
      <c r="ACD18" s="12"/>
      <c r="ACE18" s="12"/>
      <c r="ACF18" s="12"/>
      <c r="ACG18" s="12"/>
      <c r="ACH18" s="12"/>
      <c r="ACI18" s="12"/>
      <c r="ACJ18" s="12"/>
      <c r="ACK18" s="12"/>
      <c r="ACL18" s="12"/>
      <c r="ACM18" s="12"/>
      <c r="ACN18" s="12"/>
      <c r="ACO18" s="12"/>
      <c r="ACP18" s="12"/>
      <c r="ACQ18" s="12"/>
      <c r="ACR18" s="12"/>
      <c r="ACS18" s="12"/>
      <c r="ACT18" s="12"/>
      <c r="ACU18" s="12"/>
      <c r="ACV18" s="12"/>
      <c r="ACW18" s="12"/>
      <c r="ACX18" s="12"/>
      <c r="ACY18" s="12"/>
      <c r="ACZ18" s="12"/>
      <c r="ADA18" s="12"/>
      <c r="ADB18" s="12"/>
      <c r="ADC18" s="12"/>
      <c r="ADD18" s="12"/>
      <c r="ADE18" s="12"/>
      <c r="ADF18" s="12"/>
      <c r="ADG18" s="12"/>
      <c r="ADH18" s="12"/>
      <c r="ADI18" s="12"/>
      <c r="ADJ18" s="12"/>
      <c r="ADK18" s="12"/>
      <c r="ADL18" s="12"/>
      <c r="ADM18" s="12"/>
      <c r="ADN18" s="12"/>
      <c r="ADO18" s="12"/>
      <c r="ADP18" s="12"/>
      <c r="ADQ18" s="12"/>
      <c r="ADR18" s="12"/>
      <c r="ADS18" s="12"/>
      <c r="ADT18" s="12"/>
      <c r="ADU18" s="12"/>
      <c r="ADV18" s="12"/>
      <c r="ADW18" s="12"/>
      <c r="ADX18" s="12"/>
      <c r="ADY18" s="12"/>
      <c r="ADZ18" s="12"/>
      <c r="AEA18" s="12"/>
      <c r="AEB18" s="12"/>
      <c r="AEC18" s="12"/>
      <c r="AED18" s="12"/>
      <c r="AEE18" s="12"/>
      <c r="AEF18" s="12"/>
      <c r="AEG18" s="12"/>
      <c r="AEH18" s="12"/>
      <c r="AEI18" s="12"/>
      <c r="AEJ18" s="12"/>
      <c r="AEK18" s="12"/>
      <c r="AEL18" s="12"/>
      <c r="AEM18" s="12"/>
      <c r="AEN18" s="12"/>
      <c r="AEO18" s="12"/>
      <c r="AEP18" s="12"/>
      <c r="AEQ18" s="12"/>
      <c r="AER18" s="12"/>
      <c r="AES18" s="12"/>
      <c r="AET18" s="12"/>
      <c r="AEU18" s="12"/>
      <c r="AEV18" s="12"/>
      <c r="AEW18" s="12"/>
      <c r="AEX18" s="12"/>
      <c r="AEY18" s="12"/>
      <c r="AEZ18" s="12"/>
      <c r="AFA18" s="12"/>
      <c r="AFB18" s="12"/>
      <c r="AFC18" s="12"/>
      <c r="AFD18" s="12"/>
      <c r="AFE18" s="12"/>
      <c r="AFF18" s="12"/>
      <c r="AFG18" s="12"/>
      <c r="AFH18" s="12"/>
      <c r="AFI18" s="12"/>
      <c r="AFJ18" s="12"/>
      <c r="AFK18" s="12"/>
      <c r="AFL18" s="12"/>
      <c r="AFM18" s="12"/>
      <c r="AFN18" s="12"/>
      <c r="AFO18" s="12"/>
      <c r="AFP18" s="12"/>
      <c r="AFQ18" s="12"/>
      <c r="AFR18" s="12"/>
      <c r="AFS18" s="12"/>
      <c r="AFT18" s="12"/>
      <c r="AFU18" s="12"/>
      <c r="AFV18" s="12"/>
      <c r="AFW18" s="12"/>
      <c r="AFX18" s="12"/>
      <c r="AFY18" s="12"/>
      <c r="AFZ18" s="12"/>
      <c r="AGA18" s="12"/>
      <c r="AGB18" s="12"/>
      <c r="AGC18" s="12"/>
      <c r="AGD18" s="12"/>
      <c r="AGE18" s="12"/>
      <c r="AGF18" s="12"/>
      <c r="AGG18" s="12"/>
      <c r="AGH18" s="12"/>
      <c r="AGI18" s="12"/>
      <c r="AGJ18" s="12"/>
      <c r="AGK18" s="12"/>
      <c r="AGL18" s="12"/>
      <c r="AGM18" s="12"/>
      <c r="AGN18" s="12"/>
      <c r="AGO18" s="12"/>
      <c r="AGP18" s="12"/>
      <c r="AGQ18" s="12"/>
      <c r="AGR18" s="12"/>
      <c r="AGS18" s="12"/>
      <c r="AGT18" s="12"/>
      <c r="AGU18" s="12"/>
      <c r="AGV18" s="12"/>
      <c r="AGW18" s="12"/>
      <c r="AGX18" s="12"/>
      <c r="AGY18" s="12"/>
      <c r="AGZ18" s="12"/>
      <c r="AHA18" s="12"/>
      <c r="AHB18" s="12"/>
      <c r="AHC18" s="12"/>
      <c r="AHD18" s="12"/>
      <c r="AHE18" s="12"/>
      <c r="AHF18" s="12"/>
      <c r="AHG18" s="12"/>
      <c r="AHH18" s="12"/>
      <c r="AHI18" s="12"/>
      <c r="AHJ18" s="12"/>
      <c r="AHK18" s="12"/>
      <c r="AHL18" s="12"/>
      <c r="AHM18" s="12"/>
      <c r="AHN18" s="12"/>
      <c r="AHO18" s="12"/>
      <c r="AHP18" s="12"/>
      <c r="AHQ18" s="12"/>
      <c r="AHR18" s="12"/>
      <c r="AHS18" s="12"/>
      <c r="AHT18" s="12"/>
      <c r="AHU18" s="12"/>
      <c r="AHV18" s="12"/>
      <c r="AHW18" s="12"/>
      <c r="AHX18" s="12"/>
      <c r="AHY18" s="12"/>
      <c r="AHZ18" s="12"/>
      <c r="AIA18" s="12"/>
      <c r="AIB18" s="12"/>
      <c r="AIC18" s="12"/>
      <c r="AID18" s="12"/>
      <c r="AIE18" s="12"/>
      <c r="AIF18" s="12"/>
      <c r="AIG18" s="12"/>
      <c r="AIH18" s="12"/>
      <c r="AII18" s="12"/>
      <c r="AIJ18" s="12"/>
      <c r="AIK18" s="12"/>
      <c r="AIL18" s="12"/>
      <c r="AIM18" s="12"/>
      <c r="AIN18" s="12"/>
      <c r="AIO18" s="12"/>
      <c r="AIP18" s="12"/>
      <c r="AIQ18" s="12"/>
      <c r="AIR18" s="12"/>
      <c r="AIS18" s="12"/>
      <c r="AIT18" s="12"/>
      <c r="AIU18" s="12"/>
      <c r="AIV18" s="12"/>
      <c r="AIW18" s="12"/>
      <c r="AIX18" s="12"/>
      <c r="AIY18" s="12"/>
      <c r="AIZ18" s="12"/>
      <c r="AJA18" s="12"/>
      <c r="AJB18" s="12"/>
      <c r="AJC18" s="12"/>
      <c r="AJD18" s="12"/>
      <c r="AJE18" s="12"/>
      <c r="AJF18" s="12"/>
      <c r="AJG18" s="12"/>
      <c r="AJH18" s="12"/>
      <c r="AJI18" s="12"/>
      <c r="AJJ18" s="12"/>
      <c r="AJK18" s="12"/>
      <c r="AJL18" s="12"/>
      <c r="AJM18" s="12"/>
      <c r="AJN18" s="12"/>
      <c r="AJO18" s="12"/>
      <c r="AJP18" s="12"/>
      <c r="AJQ18" s="12"/>
      <c r="AJR18" s="12"/>
      <c r="AJS18" s="12"/>
      <c r="AJT18" s="12"/>
      <c r="AJU18" s="12"/>
      <c r="AJV18" s="12"/>
      <c r="AJW18" s="12"/>
      <c r="AJX18" s="12"/>
      <c r="AJY18" s="12"/>
      <c r="AJZ18" s="12"/>
      <c r="AKA18" s="12"/>
      <c r="AKB18" s="12"/>
      <c r="AKC18" s="12"/>
      <c r="AKD18" s="12"/>
      <c r="AKE18" s="12"/>
      <c r="AKF18" s="12"/>
      <c r="AKG18" s="12"/>
      <c r="AKH18" s="12"/>
      <c r="AKI18" s="12"/>
      <c r="AKJ18" s="12"/>
      <c r="AKK18" s="12"/>
      <c r="AKL18" s="12"/>
      <c r="AKM18" s="12"/>
      <c r="AKN18" s="12"/>
      <c r="AKO18" s="12"/>
      <c r="AKP18" s="12"/>
      <c r="AKQ18" s="12"/>
      <c r="AKR18" s="12"/>
      <c r="AKS18" s="12"/>
      <c r="AKT18" s="12"/>
      <c r="AKU18" s="12"/>
      <c r="AKV18" s="12"/>
      <c r="AKW18" s="12"/>
      <c r="AKX18" s="12"/>
      <c r="AKY18" s="12"/>
      <c r="AKZ18" s="12"/>
      <c r="ALA18" s="12"/>
      <c r="ALB18" s="12"/>
      <c r="ALC18" s="12"/>
      <c r="ALD18" s="12"/>
      <c r="ALE18" s="12"/>
      <c r="ALF18" s="12"/>
      <c r="ALG18" s="12"/>
      <c r="ALH18" s="12"/>
      <c r="ALI18" s="12"/>
      <c r="ALJ18" s="12"/>
      <c r="ALK18" s="12"/>
      <c r="ALL18" s="12"/>
      <c r="ALM18" s="12"/>
      <c r="ALN18" s="12"/>
      <c r="ALO18" s="12"/>
      <c r="ALP18" s="12"/>
      <c r="ALQ18" s="12"/>
      <c r="ALR18" s="12"/>
      <c r="ALS18" s="12"/>
      <c r="ALT18" s="12"/>
      <c r="ALU18" s="12"/>
      <c r="ALV18" s="12"/>
      <c r="ALW18" s="12"/>
      <c r="ALX18" s="12"/>
      <c r="ALY18" s="12"/>
      <c r="ALZ18" s="12"/>
      <c r="AMA18" s="12"/>
      <c r="AMB18" s="12"/>
      <c r="AMC18" s="12"/>
      <c r="AMD18" s="12"/>
      <c r="AME18" s="12"/>
      <c r="AMF18" s="12"/>
      <c r="AMG18" s="12"/>
      <c r="AMH18" s="12"/>
      <c r="AMI18" s="12"/>
      <c r="AMJ18" s="12"/>
      <c r="AMK18" s="12"/>
      <c r="AML18" s="12"/>
      <c r="AMM18" s="12"/>
    </row>
    <row r="19" spans="1:1027" ht="20" customHeight="1" x14ac:dyDescent="0.2">
      <c r="A19" s="24">
        <v>17</v>
      </c>
      <c r="B19" s="47" t="s">
        <v>139</v>
      </c>
      <c r="C19" s="47" t="s">
        <v>140</v>
      </c>
      <c r="D19" s="52">
        <v>8632</v>
      </c>
      <c r="E19" s="52" t="s">
        <v>6</v>
      </c>
      <c r="F19" s="52" t="s">
        <v>73</v>
      </c>
      <c r="G19" s="70"/>
      <c r="H19" s="71"/>
      <c r="I19" s="72"/>
      <c r="J19" s="73">
        <v>112.5</v>
      </c>
      <c r="K19" s="62">
        <f>G19+H19+I19+J19</f>
        <v>112.5</v>
      </c>
    </row>
    <row r="20" spans="1:1027" ht="19.75" customHeight="1" x14ac:dyDescent="0.2">
      <c r="A20" s="24">
        <v>18</v>
      </c>
      <c r="B20" s="27" t="s">
        <v>59</v>
      </c>
      <c r="C20" s="27" t="s">
        <v>60</v>
      </c>
      <c r="D20" s="41">
        <v>8978</v>
      </c>
      <c r="E20" s="41" t="s">
        <v>25</v>
      </c>
      <c r="F20" s="41" t="s">
        <v>50</v>
      </c>
      <c r="G20" s="63">
        <f>14*1.6</f>
        <v>22.400000000000002</v>
      </c>
      <c r="H20" s="59"/>
      <c r="I20" s="60">
        <f>30*1.3</f>
        <v>39</v>
      </c>
      <c r="J20" s="61">
        <f>33*1.3</f>
        <v>42.9</v>
      </c>
      <c r="K20" s="62">
        <f>G20+H20+I20+J20</f>
        <v>104.30000000000001</v>
      </c>
    </row>
    <row r="21" spans="1:1027" ht="19.75" customHeight="1" x14ac:dyDescent="0.2">
      <c r="A21" s="24">
        <v>19</v>
      </c>
      <c r="B21" s="22" t="s">
        <v>94</v>
      </c>
      <c r="C21" s="22" t="s">
        <v>95</v>
      </c>
      <c r="D21" s="41">
        <v>7870</v>
      </c>
      <c r="E21" s="41" t="s">
        <v>6</v>
      </c>
      <c r="F21" s="41" t="s">
        <v>49</v>
      </c>
      <c r="G21" s="69"/>
      <c r="H21" s="59"/>
      <c r="I21" s="60">
        <v>100</v>
      </c>
      <c r="J21" s="61">
        <v>0</v>
      </c>
      <c r="K21" s="62">
        <f>G21+H21+I21+J21</f>
        <v>100</v>
      </c>
    </row>
    <row r="22" spans="1:1027" ht="19.75" customHeight="1" x14ac:dyDescent="0.2">
      <c r="A22" s="24">
        <v>20</v>
      </c>
      <c r="B22" s="47" t="s">
        <v>139</v>
      </c>
      <c r="C22" s="47" t="s">
        <v>141</v>
      </c>
      <c r="D22" s="52">
        <v>8631</v>
      </c>
      <c r="E22" s="52" t="s">
        <v>8</v>
      </c>
      <c r="F22" s="52" t="s">
        <v>73</v>
      </c>
      <c r="G22" s="70"/>
      <c r="H22" s="71"/>
      <c r="I22" s="72"/>
      <c r="J22" s="73">
        <f>82.5*1.2</f>
        <v>99</v>
      </c>
      <c r="K22" s="62">
        <f>G22+H22+I22+J22</f>
        <v>99</v>
      </c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  <c r="IN22" s="12"/>
      <c r="IO22" s="12"/>
      <c r="IP22" s="12"/>
      <c r="IQ22" s="12"/>
      <c r="IR22" s="12"/>
      <c r="IS22" s="12"/>
      <c r="IT22" s="12"/>
      <c r="IU22" s="12"/>
      <c r="IV22" s="12"/>
      <c r="IW22" s="12"/>
      <c r="IX22" s="12"/>
      <c r="IY22" s="12"/>
      <c r="IZ22" s="12"/>
      <c r="JA22" s="12"/>
      <c r="JB22" s="12"/>
      <c r="JC22" s="12"/>
      <c r="JD22" s="12"/>
      <c r="JE22" s="12"/>
      <c r="JF22" s="12"/>
      <c r="JG22" s="12"/>
      <c r="JH22" s="12"/>
      <c r="JI22" s="12"/>
      <c r="JJ22" s="12"/>
      <c r="JK22" s="12"/>
      <c r="JL22" s="12"/>
      <c r="JM22" s="12"/>
      <c r="JN22" s="12"/>
      <c r="JO22" s="12"/>
      <c r="JP22" s="12"/>
      <c r="JQ22" s="12"/>
      <c r="JR22" s="12"/>
      <c r="JS22" s="12"/>
      <c r="JT22" s="12"/>
      <c r="JU22" s="12"/>
      <c r="JV22" s="12"/>
      <c r="JW22" s="12"/>
      <c r="JX22" s="12"/>
      <c r="JY22" s="12"/>
      <c r="JZ22" s="12"/>
      <c r="KA22" s="12"/>
      <c r="KB22" s="12"/>
      <c r="KC22" s="12"/>
      <c r="KD22" s="12"/>
      <c r="KE22" s="12"/>
      <c r="KF22" s="12"/>
      <c r="KG22" s="12"/>
      <c r="KH22" s="12"/>
      <c r="KI22" s="12"/>
      <c r="KJ22" s="12"/>
      <c r="KK22" s="12"/>
      <c r="KL22" s="12"/>
      <c r="KM22" s="12"/>
      <c r="KN22" s="12"/>
      <c r="KO22" s="12"/>
      <c r="KP22" s="12"/>
      <c r="KQ22" s="12"/>
      <c r="KR22" s="12"/>
      <c r="KS22" s="12"/>
      <c r="KT22" s="12"/>
      <c r="KU22" s="12"/>
      <c r="KV22" s="12"/>
      <c r="KW22" s="12"/>
      <c r="KX22" s="12"/>
      <c r="KY22" s="12"/>
      <c r="KZ22" s="12"/>
      <c r="LA22" s="12"/>
      <c r="LB22" s="12"/>
      <c r="LC22" s="12"/>
      <c r="LD22" s="12"/>
      <c r="LE22" s="12"/>
      <c r="LF22" s="12"/>
      <c r="LG22" s="12"/>
      <c r="LH22" s="12"/>
      <c r="LI22" s="12"/>
      <c r="LJ22" s="12"/>
      <c r="LK22" s="12"/>
      <c r="LL22" s="12"/>
      <c r="LM22" s="12"/>
      <c r="LN22" s="12"/>
      <c r="LO22" s="12"/>
      <c r="LP22" s="12"/>
      <c r="LQ22" s="12"/>
      <c r="LR22" s="12"/>
      <c r="LS22" s="12"/>
      <c r="LT22" s="12"/>
      <c r="LU22" s="12"/>
      <c r="LV22" s="12"/>
      <c r="LW22" s="12"/>
      <c r="LX22" s="12"/>
      <c r="LY22" s="12"/>
      <c r="LZ22" s="12"/>
      <c r="MA22" s="12"/>
      <c r="MB22" s="12"/>
      <c r="MC22" s="12"/>
      <c r="MD22" s="12"/>
      <c r="ME22" s="12"/>
      <c r="MF22" s="12"/>
      <c r="MG22" s="12"/>
      <c r="MH22" s="12"/>
      <c r="MI22" s="12"/>
      <c r="MJ22" s="12"/>
      <c r="MK22" s="12"/>
      <c r="ML22" s="12"/>
      <c r="MM22" s="12"/>
      <c r="MN22" s="12"/>
      <c r="MO22" s="12"/>
      <c r="MP22" s="12"/>
      <c r="MQ22" s="12"/>
      <c r="MR22" s="12"/>
      <c r="MS22" s="12"/>
      <c r="MT22" s="12"/>
      <c r="MU22" s="12"/>
      <c r="MV22" s="12"/>
      <c r="MW22" s="12"/>
      <c r="MX22" s="12"/>
      <c r="MY22" s="12"/>
      <c r="MZ22" s="12"/>
      <c r="NA22" s="12"/>
      <c r="NB22" s="12"/>
      <c r="NC22" s="12"/>
      <c r="ND22" s="12"/>
      <c r="NE22" s="12"/>
      <c r="NF22" s="12"/>
      <c r="NG22" s="12"/>
      <c r="NH22" s="12"/>
      <c r="NI22" s="12"/>
      <c r="NJ22" s="12"/>
      <c r="NK22" s="12"/>
      <c r="NL22" s="12"/>
      <c r="NM22" s="12"/>
      <c r="NN22" s="12"/>
      <c r="NO22" s="12"/>
      <c r="NP22" s="12"/>
      <c r="NQ22" s="12"/>
      <c r="NR22" s="12"/>
      <c r="NS22" s="12"/>
      <c r="NT22" s="12"/>
      <c r="NU22" s="12"/>
      <c r="NV22" s="12"/>
      <c r="NW22" s="12"/>
      <c r="NX22" s="12"/>
      <c r="NY22" s="12"/>
      <c r="NZ22" s="12"/>
      <c r="OA22" s="12"/>
      <c r="OB22" s="12"/>
      <c r="OC22" s="12"/>
      <c r="OD22" s="12"/>
      <c r="OE22" s="12"/>
      <c r="OF22" s="12"/>
      <c r="OG22" s="12"/>
      <c r="OH22" s="12"/>
      <c r="OI22" s="12"/>
      <c r="OJ22" s="12"/>
      <c r="OK22" s="12"/>
      <c r="OL22" s="12"/>
      <c r="OM22" s="12"/>
      <c r="ON22" s="12"/>
      <c r="OO22" s="12"/>
      <c r="OP22" s="12"/>
      <c r="OQ22" s="12"/>
      <c r="OR22" s="12"/>
      <c r="OS22" s="12"/>
      <c r="OT22" s="12"/>
      <c r="OU22" s="12"/>
      <c r="OV22" s="12"/>
      <c r="OW22" s="12"/>
      <c r="OX22" s="12"/>
      <c r="OY22" s="12"/>
      <c r="OZ22" s="12"/>
      <c r="PA22" s="12"/>
      <c r="PB22" s="12"/>
      <c r="PC22" s="12"/>
      <c r="PD22" s="12"/>
      <c r="PE22" s="12"/>
      <c r="PF22" s="12"/>
      <c r="PG22" s="12"/>
      <c r="PH22" s="12"/>
      <c r="PI22" s="12"/>
      <c r="PJ22" s="12"/>
      <c r="PK22" s="12"/>
      <c r="PL22" s="12"/>
      <c r="PM22" s="12"/>
      <c r="PN22" s="12"/>
      <c r="PO22" s="12"/>
      <c r="PP22" s="12"/>
      <c r="PQ22" s="12"/>
      <c r="PR22" s="12"/>
      <c r="PS22" s="12"/>
      <c r="PT22" s="12"/>
      <c r="PU22" s="12"/>
      <c r="PV22" s="12"/>
      <c r="PW22" s="12"/>
      <c r="PX22" s="12"/>
      <c r="PY22" s="12"/>
      <c r="PZ22" s="12"/>
      <c r="QA22" s="12"/>
      <c r="QB22" s="12"/>
      <c r="QC22" s="12"/>
      <c r="QD22" s="12"/>
      <c r="QE22" s="12"/>
      <c r="QF22" s="12"/>
      <c r="QG22" s="12"/>
      <c r="QH22" s="12"/>
      <c r="QI22" s="12"/>
      <c r="QJ22" s="12"/>
      <c r="QK22" s="12"/>
      <c r="QL22" s="12"/>
      <c r="QM22" s="12"/>
      <c r="QN22" s="12"/>
      <c r="QO22" s="12"/>
      <c r="QP22" s="12"/>
      <c r="QQ22" s="12"/>
      <c r="QR22" s="12"/>
      <c r="QS22" s="12"/>
      <c r="QT22" s="12"/>
      <c r="QU22" s="12"/>
      <c r="QV22" s="12"/>
      <c r="QW22" s="12"/>
      <c r="QX22" s="12"/>
      <c r="QY22" s="12"/>
      <c r="QZ22" s="12"/>
      <c r="RA22" s="12"/>
      <c r="RB22" s="12"/>
      <c r="RC22" s="12"/>
      <c r="RD22" s="12"/>
      <c r="RE22" s="12"/>
      <c r="RF22" s="12"/>
      <c r="RG22" s="12"/>
      <c r="RH22" s="12"/>
      <c r="RI22" s="12"/>
      <c r="RJ22" s="12"/>
      <c r="RK22" s="12"/>
      <c r="RL22" s="12"/>
      <c r="RM22" s="12"/>
      <c r="RN22" s="12"/>
      <c r="RO22" s="12"/>
      <c r="RP22" s="12"/>
      <c r="RQ22" s="12"/>
      <c r="RR22" s="12"/>
      <c r="RS22" s="12"/>
      <c r="RT22" s="12"/>
      <c r="RU22" s="12"/>
      <c r="RV22" s="12"/>
      <c r="RW22" s="12"/>
      <c r="RX22" s="12"/>
      <c r="RY22" s="12"/>
      <c r="RZ22" s="12"/>
      <c r="SA22" s="12"/>
      <c r="SB22" s="12"/>
      <c r="SC22" s="12"/>
      <c r="SD22" s="12"/>
      <c r="SE22" s="12"/>
      <c r="SF22" s="12"/>
      <c r="SG22" s="12"/>
      <c r="SH22" s="12"/>
      <c r="SI22" s="12"/>
      <c r="SJ22" s="12"/>
      <c r="SK22" s="12"/>
      <c r="SL22" s="12"/>
      <c r="SM22" s="12"/>
      <c r="SN22" s="12"/>
      <c r="SO22" s="12"/>
      <c r="SP22" s="12"/>
      <c r="SQ22" s="12"/>
      <c r="SR22" s="12"/>
      <c r="SS22" s="12"/>
      <c r="ST22" s="12"/>
      <c r="SU22" s="12"/>
      <c r="SV22" s="12"/>
      <c r="SW22" s="12"/>
      <c r="SX22" s="12"/>
      <c r="SY22" s="12"/>
      <c r="SZ22" s="12"/>
      <c r="TA22" s="12"/>
      <c r="TB22" s="12"/>
      <c r="TC22" s="12"/>
      <c r="TD22" s="12"/>
      <c r="TE22" s="12"/>
      <c r="TF22" s="12"/>
      <c r="TG22" s="12"/>
      <c r="TH22" s="12"/>
      <c r="TI22" s="12"/>
      <c r="TJ22" s="12"/>
      <c r="TK22" s="12"/>
      <c r="TL22" s="12"/>
      <c r="TM22" s="12"/>
      <c r="TN22" s="12"/>
      <c r="TO22" s="12"/>
      <c r="TP22" s="12"/>
      <c r="TQ22" s="12"/>
      <c r="TR22" s="12"/>
      <c r="TS22" s="12"/>
      <c r="TT22" s="12"/>
      <c r="TU22" s="12"/>
      <c r="TV22" s="12"/>
      <c r="TW22" s="12"/>
      <c r="TX22" s="12"/>
      <c r="TY22" s="12"/>
      <c r="TZ22" s="12"/>
      <c r="UA22" s="12"/>
      <c r="UB22" s="12"/>
      <c r="UC22" s="12"/>
      <c r="UD22" s="12"/>
      <c r="UE22" s="12"/>
      <c r="UF22" s="12"/>
      <c r="UG22" s="12"/>
      <c r="UH22" s="12"/>
      <c r="UI22" s="12"/>
      <c r="UJ22" s="12"/>
      <c r="UK22" s="12"/>
      <c r="UL22" s="12"/>
      <c r="UM22" s="12"/>
      <c r="UN22" s="12"/>
      <c r="UO22" s="12"/>
      <c r="UP22" s="12"/>
      <c r="UQ22" s="12"/>
      <c r="UR22" s="12"/>
      <c r="US22" s="12"/>
      <c r="UT22" s="12"/>
      <c r="UU22" s="12"/>
      <c r="UV22" s="12"/>
      <c r="UW22" s="12"/>
      <c r="UX22" s="12"/>
      <c r="UY22" s="12"/>
      <c r="UZ22" s="12"/>
      <c r="VA22" s="12"/>
      <c r="VB22" s="12"/>
      <c r="VC22" s="12"/>
      <c r="VD22" s="12"/>
      <c r="VE22" s="12"/>
      <c r="VF22" s="12"/>
      <c r="VG22" s="12"/>
      <c r="VH22" s="12"/>
      <c r="VI22" s="12"/>
      <c r="VJ22" s="12"/>
      <c r="VK22" s="12"/>
      <c r="VL22" s="12"/>
      <c r="VM22" s="12"/>
      <c r="VN22" s="12"/>
      <c r="VO22" s="12"/>
      <c r="VP22" s="12"/>
      <c r="VQ22" s="12"/>
      <c r="VR22" s="12"/>
      <c r="VS22" s="12"/>
      <c r="VT22" s="12"/>
      <c r="VU22" s="12"/>
      <c r="VV22" s="12"/>
      <c r="VW22" s="12"/>
      <c r="VX22" s="12"/>
      <c r="VY22" s="12"/>
      <c r="VZ22" s="12"/>
      <c r="WA22" s="12"/>
      <c r="WB22" s="12"/>
      <c r="WC22" s="12"/>
      <c r="WD22" s="12"/>
      <c r="WE22" s="12"/>
      <c r="WF22" s="12"/>
      <c r="WG22" s="12"/>
      <c r="WH22" s="12"/>
      <c r="WI22" s="12"/>
      <c r="WJ22" s="12"/>
      <c r="WK22" s="12"/>
      <c r="WL22" s="12"/>
      <c r="WM22" s="12"/>
      <c r="WN22" s="12"/>
      <c r="WO22" s="12"/>
      <c r="WP22" s="12"/>
      <c r="WQ22" s="12"/>
      <c r="WR22" s="12"/>
      <c r="WS22" s="12"/>
      <c r="WT22" s="12"/>
      <c r="WU22" s="12"/>
      <c r="WV22" s="12"/>
      <c r="WW22" s="12"/>
      <c r="WX22" s="12"/>
      <c r="WY22" s="12"/>
      <c r="WZ22" s="12"/>
      <c r="XA22" s="12"/>
      <c r="XB22" s="12"/>
      <c r="XC22" s="12"/>
      <c r="XD22" s="12"/>
      <c r="XE22" s="12"/>
      <c r="XF22" s="12"/>
      <c r="XG22" s="12"/>
      <c r="XH22" s="12"/>
      <c r="XI22" s="12"/>
      <c r="XJ22" s="12"/>
      <c r="XK22" s="12"/>
      <c r="XL22" s="12"/>
      <c r="XM22" s="12"/>
      <c r="XN22" s="12"/>
      <c r="XO22" s="12"/>
      <c r="XP22" s="12"/>
      <c r="XQ22" s="12"/>
      <c r="XR22" s="12"/>
      <c r="XS22" s="12"/>
      <c r="XT22" s="12"/>
      <c r="XU22" s="12"/>
      <c r="XV22" s="12"/>
      <c r="XW22" s="12"/>
      <c r="XX22" s="12"/>
      <c r="XY22" s="12"/>
      <c r="XZ22" s="12"/>
      <c r="YA22" s="12"/>
      <c r="YB22" s="12"/>
      <c r="YC22" s="12"/>
      <c r="YD22" s="12"/>
      <c r="YE22" s="12"/>
      <c r="YF22" s="12"/>
      <c r="YG22" s="12"/>
      <c r="YH22" s="12"/>
      <c r="YI22" s="12"/>
      <c r="YJ22" s="12"/>
      <c r="YK22" s="12"/>
      <c r="YL22" s="12"/>
      <c r="YM22" s="12"/>
      <c r="YN22" s="12"/>
      <c r="YO22" s="12"/>
      <c r="YP22" s="12"/>
      <c r="YQ22" s="12"/>
      <c r="YR22" s="12"/>
      <c r="YS22" s="12"/>
      <c r="YT22" s="12"/>
      <c r="YU22" s="12"/>
      <c r="YV22" s="12"/>
      <c r="YW22" s="12"/>
      <c r="YX22" s="12"/>
      <c r="YY22" s="12"/>
      <c r="YZ22" s="12"/>
      <c r="ZA22" s="12"/>
      <c r="ZB22" s="12"/>
      <c r="ZC22" s="12"/>
      <c r="ZD22" s="12"/>
      <c r="ZE22" s="12"/>
      <c r="ZF22" s="12"/>
      <c r="ZG22" s="12"/>
      <c r="ZH22" s="12"/>
      <c r="ZI22" s="12"/>
      <c r="ZJ22" s="12"/>
      <c r="ZK22" s="12"/>
      <c r="ZL22" s="12"/>
      <c r="ZM22" s="12"/>
      <c r="ZN22" s="12"/>
      <c r="ZO22" s="12"/>
      <c r="ZP22" s="12"/>
      <c r="ZQ22" s="12"/>
      <c r="ZR22" s="12"/>
      <c r="ZS22" s="12"/>
      <c r="ZT22" s="12"/>
      <c r="ZU22" s="12"/>
      <c r="ZV22" s="12"/>
      <c r="ZW22" s="12"/>
      <c r="ZX22" s="12"/>
      <c r="ZY22" s="12"/>
      <c r="ZZ22" s="12"/>
      <c r="AAA22" s="12"/>
      <c r="AAB22" s="12"/>
      <c r="AAC22" s="12"/>
      <c r="AAD22" s="12"/>
      <c r="AAE22" s="12"/>
      <c r="AAF22" s="12"/>
      <c r="AAG22" s="12"/>
      <c r="AAH22" s="12"/>
      <c r="AAI22" s="12"/>
      <c r="AAJ22" s="12"/>
      <c r="AAK22" s="12"/>
      <c r="AAL22" s="12"/>
      <c r="AAM22" s="12"/>
      <c r="AAN22" s="12"/>
      <c r="AAO22" s="12"/>
      <c r="AAP22" s="12"/>
      <c r="AAQ22" s="12"/>
      <c r="AAR22" s="12"/>
      <c r="AAS22" s="12"/>
      <c r="AAT22" s="12"/>
      <c r="AAU22" s="12"/>
      <c r="AAV22" s="12"/>
      <c r="AAW22" s="12"/>
      <c r="AAX22" s="12"/>
      <c r="AAY22" s="12"/>
      <c r="AAZ22" s="12"/>
      <c r="ABA22" s="12"/>
      <c r="ABB22" s="12"/>
      <c r="ABC22" s="12"/>
      <c r="ABD22" s="12"/>
      <c r="ABE22" s="12"/>
      <c r="ABF22" s="12"/>
      <c r="ABG22" s="12"/>
      <c r="ABH22" s="12"/>
      <c r="ABI22" s="12"/>
      <c r="ABJ22" s="12"/>
      <c r="ABK22" s="12"/>
      <c r="ABL22" s="12"/>
      <c r="ABM22" s="12"/>
      <c r="ABN22" s="12"/>
      <c r="ABO22" s="12"/>
      <c r="ABP22" s="12"/>
      <c r="ABQ22" s="12"/>
      <c r="ABR22" s="12"/>
      <c r="ABS22" s="12"/>
      <c r="ABT22" s="12"/>
      <c r="ABU22" s="12"/>
      <c r="ABV22" s="12"/>
      <c r="ABW22" s="12"/>
      <c r="ABX22" s="12"/>
      <c r="ABY22" s="12"/>
      <c r="ABZ22" s="12"/>
      <c r="ACA22" s="12"/>
      <c r="ACB22" s="12"/>
      <c r="ACC22" s="12"/>
      <c r="ACD22" s="12"/>
      <c r="ACE22" s="12"/>
      <c r="ACF22" s="12"/>
      <c r="ACG22" s="12"/>
      <c r="ACH22" s="12"/>
      <c r="ACI22" s="12"/>
      <c r="ACJ22" s="12"/>
      <c r="ACK22" s="12"/>
      <c r="ACL22" s="12"/>
      <c r="ACM22" s="12"/>
      <c r="ACN22" s="12"/>
      <c r="ACO22" s="12"/>
      <c r="ACP22" s="12"/>
      <c r="ACQ22" s="12"/>
      <c r="ACR22" s="12"/>
      <c r="ACS22" s="12"/>
      <c r="ACT22" s="12"/>
      <c r="ACU22" s="12"/>
      <c r="ACV22" s="12"/>
      <c r="ACW22" s="12"/>
      <c r="ACX22" s="12"/>
      <c r="ACY22" s="12"/>
      <c r="ACZ22" s="12"/>
      <c r="ADA22" s="12"/>
      <c r="ADB22" s="12"/>
      <c r="ADC22" s="12"/>
      <c r="ADD22" s="12"/>
      <c r="ADE22" s="12"/>
      <c r="ADF22" s="12"/>
      <c r="ADG22" s="12"/>
      <c r="ADH22" s="12"/>
      <c r="ADI22" s="12"/>
      <c r="ADJ22" s="12"/>
      <c r="ADK22" s="12"/>
      <c r="ADL22" s="12"/>
      <c r="ADM22" s="12"/>
      <c r="ADN22" s="12"/>
      <c r="ADO22" s="12"/>
      <c r="ADP22" s="12"/>
      <c r="ADQ22" s="12"/>
      <c r="ADR22" s="12"/>
      <c r="ADS22" s="12"/>
      <c r="ADT22" s="12"/>
      <c r="ADU22" s="12"/>
      <c r="ADV22" s="12"/>
      <c r="ADW22" s="12"/>
      <c r="ADX22" s="12"/>
      <c r="ADY22" s="12"/>
      <c r="ADZ22" s="12"/>
      <c r="AEA22" s="12"/>
      <c r="AEB22" s="12"/>
      <c r="AEC22" s="12"/>
      <c r="AED22" s="12"/>
      <c r="AEE22" s="12"/>
      <c r="AEF22" s="12"/>
      <c r="AEG22" s="12"/>
      <c r="AEH22" s="12"/>
      <c r="AEI22" s="12"/>
      <c r="AEJ22" s="12"/>
      <c r="AEK22" s="12"/>
      <c r="AEL22" s="12"/>
      <c r="AEM22" s="12"/>
      <c r="AEN22" s="12"/>
      <c r="AEO22" s="12"/>
      <c r="AEP22" s="12"/>
      <c r="AEQ22" s="12"/>
      <c r="AER22" s="12"/>
      <c r="AES22" s="12"/>
      <c r="AET22" s="12"/>
      <c r="AEU22" s="12"/>
      <c r="AEV22" s="12"/>
      <c r="AEW22" s="12"/>
      <c r="AEX22" s="12"/>
      <c r="AEY22" s="12"/>
      <c r="AEZ22" s="12"/>
      <c r="AFA22" s="12"/>
      <c r="AFB22" s="12"/>
      <c r="AFC22" s="12"/>
      <c r="AFD22" s="12"/>
      <c r="AFE22" s="12"/>
      <c r="AFF22" s="12"/>
      <c r="AFG22" s="12"/>
      <c r="AFH22" s="12"/>
      <c r="AFI22" s="12"/>
      <c r="AFJ22" s="12"/>
      <c r="AFK22" s="12"/>
      <c r="AFL22" s="12"/>
      <c r="AFM22" s="12"/>
      <c r="AFN22" s="12"/>
      <c r="AFO22" s="12"/>
      <c r="AFP22" s="12"/>
      <c r="AFQ22" s="12"/>
      <c r="AFR22" s="12"/>
      <c r="AFS22" s="12"/>
      <c r="AFT22" s="12"/>
      <c r="AFU22" s="12"/>
      <c r="AFV22" s="12"/>
      <c r="AFW22" s="12"/>
      <c r="AFX22" s="12"/>
      <c r="AFY22" s="12"/>
      <c r="AFZ22" s="12"/>
      <c r="AGA22" s="12"/>
      <c r="AGB22" s="12"/>
      <c r="AGC22" s="12"/>
      <c r="AGD22" s="12"/>
      <c r="AGE22" s="12"/>
      <c r="AGF22" s="12"/>
      <c r="AGG22" s="12"/>
      <c r="AGH22" s="12"/>
      <c r="AGI22" s="12"/>
      <c r="AGJ22" s="12"/>
      <c r="AGK22" s="12"/>
      <c r="AGL22" s="12"/>
      <c r="AGM22" s="12"/>
      <c r="AGN22" s="12"/>
      <c r="AGO22" s="12"/>
      <c r="AGP22" s="12"/>
      <c r="AGQ22" s="12"/>
      <c r="AGR22" s="12"/>
      <c r="AGS22" s="12"/>
      <c r="AGT22" s="12"/>
      <c r="AGU22" s="12"/>
      <c r="AGV22" s="12"/>
      <c r="AGW22" s="12"/>
      <c r="AGX22" s="12"/>
      <c r="AGY22" s="12"/>
      <c r="AGZ22" s="12"/>
      <c r="AHA22" s="12"/>
      <c r="AHB22" s="12"/>
      <c r="AHC22" s="12"/>
      <c r="AHD22" s="12"/>
      <c r="AHE22" s="12"/>
      <c r="AHF22" s="12"/>
      <c r="AHG22" s="12"/>
      <c r="AHH22" s="12"/>
      <c r="AHI22" s="12"/>
      <c r="AHJ22" s="12"/>
      <c r="AHK22" s="12"/>
      <c r="AHL22" s="12"/>
      <c r="AHM22" s="12"/>
      <c r="AHN22" s="12"/>
      <c r="AHO22" s="12"/>
      <c r="AHP22" s="12"/>
      <c r="AHQ22" s="12"/>
      <c r="AHR22" s="12"/>
      <c r="AHS22" s="12"/>
      <c r="AHT22" s="12"/>
      <c r="AHU22" s="12"/>
      <c r="AHV22" s="12"/>
      <c r="AHW22" s="12"/>
      <c r="AHX22" s="12"/>
      <c r="AHY22" s="12"/>
      <c r="AHZ22" s="12"/>
      <c r="AIA22" s="12"/>
      <c r="AIB22" s="12"/>
      <c r="AIC22" s="12"/>
      <c r="AID22" s="12"/>
      <c r="AIE22" s="12"/>
      <c r="AIF22" s="12"/>
      <c r="AIG22" s="12"/>
      <c r="AIH22" s="12"/>
      <c r="AII22" s="12"/>
      <c r="AIJ22" s="12"/>
      <c r="AIK22" s="12"/>
      <c r="AIL22" s="12"/>
      <c r="AIM22" s="12"/>
      <c r="AIN22" s="12"/>
      <c r="AIO22" s="12"/>
      <c r="AIP22" s="12"/>
      <c r="AIQ22" s="12"/>
      <c r="AIR22" s="12"/>
      <c r="AIS22" s="12"/>
      <c r="AIT22" s="12"/>
      <c r="AIU22" s="12"/>
      <c r="AIV22" s="12"/>
      <c r="AIW22" s="12"/>
      <c r="AIX22" s="12"/>
      <c r="AIY22" s="12"/>
      <c r="AIZ22" s="12"/>
      <c r="AJA22" s="12"/>
      <c r="AJB22" s="12"/>
      <c r="AJC22" s="12"/>
      <c r="AJD22" s="12"/>
      <c r="AJE22" s="12"/>
      <c r="AJF22" s="12"/>
      <c r="AJG22" s="12"/>
      <c r="AJH22" s="12"/>
      <c r="AJI22" s="12"/>
      <c r="AJJ22" s="12"/>
      <c r="AJK22" s="12"/>
      <c r="AJL22" s="12"/>
      <c r="AJM22" s="12"/>
      <c r="AJN22" s="12"/>
      <c r="AJO22" s="12"/>
      <c r="AJP22" s="12"/>
      <c r="AJQ22" s="12"/>
      <c r="AJR22" s="12"/>
      <c r="AJS22" s="12"/>
      <c r="AJT22" s="12"/>
      <c r="AJU22" s="12"/>
      <c r="AJV22" s="12"/>
      <c r="AJW22" s="12"/>
      <c r="AJX22" s="12"/>
      <c r="AJY22" s="12"/>
      <c r="AJZ22" s="12"/>
      <c r="AKA22" s="12"/>
      <c r="AKB22" s="12"/>
      <c r="AKC22" s="12"/>
      <c r="AKD22" s="12"/>
      <c r="AKE22" s="12"/>
      <c r="AKF22" s="12"/>
      <c r="AKG22" s="12"/>
      <c r="AKH22" s="12"/>
      <c r="AKI22" s="12"/>
      <c r="AKJ22" s="12"/>
      <c r="AKK22" s="12"/>
      <c r="AKL22" s="12"/>
      <c r="AKM22" s="12"/>
      <c r="AKN22" s="12"/>
      <c r="AKO22" s="12"/>
      <c r="AKP22" s="12"/>
      <c r="AKQ22" s="12"/>
      <c r="AKR22" s="12"/>
      <c r="AKS22" s="12"/>
      <c r="AKT22" s="12"/>
      <c r="AKU22" s="12"/>
      <c r="AKV22" s="12"/>
      <c r="AKW22" s="12"/>
      <c r="AKX22" s="12"/>
      <c r="AKY22" s="12"/>
      <c r="AKZ22" s="12"/>
      <c r="ALA22" s="12"/>
      <c r="ALB22" s="12"/>
      <c r="ALC22" s="12"/>
      <c r="ALD22" s="12"/>
      <c r="ALE22" s="12"/>
      <c r="ALF22" s="12"/>
      <c r="ALG22" s="12"/>
      <c r="ALH22" s="12"/>
      <c r="ALI22" s="12"/>
      <c r="ALJ22" s="12"/>
      <c r="ALK22" s="12"/>
      <c r="ALL22" s="12"/>
      <c r="ALM22" s="12"/>
      <c r="ALN22" s="12"/>
      <c r="ALO22" s="12"/>
      <c r="ALP22" s="12"/>
      <c r="ALQ22" s="12"/>
      <c r="ALR22" s="12"/>
      <c r="ALS22" s="12"/>
      <c r="ALT22" s="12"/>
      <c r="ALU22" s="12"/>
      <c r="ALV22" s="12"/>
      <c r="ALW22" s="12"/>
      <c r="ALX22" s="12"/>
      <c r="ALY22" s="12"/>
      <c r="ALZ22" s="12"/>
      <c r="AMA22" s="12"/>
      <c r="AMB22" s="12"/>
      <c r="AMC22" s="12"/>
      <c r="AMD22" s="12"/>
      <c r="AME22" s="12"/>
      <c r="AMF22" s="12"/>
      <c r="AMG22" s="12"/>
      <c r="AMH22" s="12"/>
      <c r="AMI22" s="12"/>
      <c r="AMJ22" s="12"/>
      <c r="AMK22" s="12"/>
      <c r="AML22" s="12"/>
      <c r="AMM22" s="12"/>
    </row>
    <row r="23" spans="1:1027" ht="19.75" customHeight="1" x14ac:dyDescent="0.2">
      <c r="A23" s="24">
        <v>21</v>
      </c>
      <c r="B23" s="28" t="s">
        <v>53</v>
      </c>
      <c r="C23" s="28" t="s">
        <v>54</v>
      </c>
      <c r="D23" s="39">
        <v>8787</v>
      </c>
      <c r="E23" s="41" t="s">
        <v>7</v>
      </c>
      <c r="F23" s="41" t="s">
        <v>47</v>
      </c>
      <c r="G23" s="63">
        <f>45*0.9</f>
        <v>40.5</v>
      </c>
      <c r="H23" s="59"/>
      <c r="I23" s="60"/>
      <c r="J23" s="61">
        <f>64.5*0.9</f>
        <v>58.050000000000004</v>
      </c>
      <c r="K23" s="62">
        <f>G23+H23+I23+J23</f>
        <v>98.550000000000011</v>
      </c>
    </row>
    <row r="24" spans="1:1027" ht="19.75" customHeight="1" x14ac:dyDescent="0.2">
      <c r="A24" s="24">
        <v>22</v>
      </c>
      <c r="B24" s="26" t="s">
        <v>21</v>
      </c>
      <c r="C24" s="26" t="s">
        <v>22</v>
      </c>
      <c r="D24" s="39">
        <v>8451</v>
      </c>
      <c r="E24" s="40" t="s">
        <v>5</v>
      </c>
      <c r="F24" s="41" t="s">
        <v>47</v>
      </c>
      <c r="G24" s="63">
        <f>32*1.1</f>
        <v>35.200000000000003</v>
      </c>
      <c r="H24" s="59">
        <v>60.5</v>
      </c>
      <c r="I24" s="60"/>
      <c r="J24" s="61">
        <v>0</v>
      </c>
      <c r="K24" s="62">
        <f>G24+H24+I24+J24</f>
        <v>95.7</v>
      </c>
    </row>
    <row r="25" spans="1:1027" ht="19.75" customHeight="1" x14ac:dyDescent="0.2">
      <c r="A25" s="24">
        <v>23</v>
      </c>
      <c r="B25" s="22" t="s">
        <v>70</v>
      </c>
      <c r="C25" s="22" t="s">
        <v>76</v>
      </c>
      <c r="D25" s="41">
        <v>9248</v>
      </c>
      <c r="E25" s="41" t="s">
        <v>10</v>
      </c>
      <c r="F25" s="41" t="s">
        <v>51</v>
      </c>
      <c r="G25" s="69">
        <f>11*1.45</f>
        <v>15.95</v>
      </c>
      <c r="H25" s="59">
        <v>27.55</v>
      </c>
      <c r="I25" s="60">
        <f>19*1.45</f>
        <v>27.55</v>
      </c>
      <c r="J25" s="61">
        <f>16.5*1.45</f>
        <v>23.925000000000001</v>
      </c>
      <c r="K25" s="62">
        <f>G25+H25+I25+J25</f>
        <v>94.974999999999994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  <c r="IU25" s="12"/>
      <c r="IV25" s="12"/>
      <c r="IW25" s="12"/>
      <c r="IX25" s="12"/>
      <c r="IY25" s="12"/>
      <c r="IZ25" s="12"/>
      <c r="JA25" s="12"/>
      <c r="JB25" s="12"/>
      <c r="JC25" s="12"/>
      <c r="JD25" s="12"/>
      <c r="JE25" s="12"/>
      <c r="JF25" s="12"/>
      <c r="JG25" s="12"/>
      <c r="JH25" s="12"/>
      <c r="JI25" s="12"/>
      <c r="JJ25" s="12"/>
      <c r="JK25" s="12"/>
      <c r="JL25" s="12"/>
      <c r="JM25" s="12"/>
      <c r="JN25" s="12"/>
      <c r="JO25" s="12"/>
      <c r="JP25" s="12"/>
      <c r="JQ25" s="12"/>
      <c r="JR25" s="12"/>
      <c r="JS25" s="12"/>
      <c r="JT25" s="12"/>
      <c r="JU25" s="12"/>
      <c r="JV25" s="12"/>
      <c r="JW25" s="12"/>
      <c r="JX25" s="12"/>
      <c r="JY25" s="12"/>
      <c r="JZ25" s="12"/>
      <c r="KA25" s="12"/>
      <c r="KB25" s="12"/>
      <c r="KC25" s="12"/>
      <c r="KD25" s="12"/>
      <c r="KE25" s="12"/>
      <c r="KF25" s="12"/>
      <c r="KG25" s="12"/>
      <c r="KH25" s="12"/>
      <c r="KI25" s="12"/>
      <c r="KJ25" s="12"/>
      <c r="KK25" s="12"/>
      <c r="KL25" s="12"/>
      <c r="KM25" s="12"/>
      <c r="KN25" s="12"/>
      <c r="KO25" s="12"/>
      <c r="KP25" s="12"/>
      <c r="KQ25" s="12"/>
      <c r="KR25" s="12"/>
      <c r="KS25" s="12"/>
      <c r="KT25" s="12"/>
      <c r="KU25" s="12"/>
      <c r="KV25" s="12"/>
      <c r="KW25" s="12"/>
      <c r="KX25" s="12"/>
      <c r="KY25" s="12"/>
      <c r="KZ25" s="12"/>
      <c r="LA25" s="12"/>
      <c r="LB25" s="12"/>
      <c r="LC25" s="12"/>
      <c r="LD25" s="12"/>
      <c r="LE25" s="12"/>
      <c r="LF25" s="12"/>
      <c r="LG25" s="12"/>
      <c r="LH25" s="12"/>
      <c r="LI25" s="12"/>
      <c r="LJ25" s="12"/>
      <c r="LK25" s="12"/>
      <c r="LL25" s="12"/>
      <c r="LM25" s="12"/>
      <c r="LN25" s="12"/>
      <c r="LO25" s="12"/>
      <c r="LP25" s="12"/>
      <c r="LQ25" s="12"/>
      <c r="LR25" s="12"/>
      <c r="LS25" s="12"/>
      <c r="LT25" s="12"/>
      <c r="LU25" s="12"/>
      <c r="LV25" s="12"/>
      <c r="LW25" s="12"/>
      <c r="LX25" s="12"/>
      <c r="LY25" s="12"/>
      <c r="LZ25" s="12"/>
      <c r="MA25" s="12"/>
      <c r="MB25" s="12"/>
      <c r="MC25" s="12"/>
      <c r="MD25" s="12"/>
      <c r="ME25" s="12"/>
      <c r="MF25" s="12"/>
      <c r="MG25" s="12"/>
      <c r="MH25" s="12"/>
      <c r="MI25" s="12"/>
      <c r="MJ25" s="12"/>
      <c r="MK25" s="12"/>
      <c r="ML25" s="12"/>
      <c r="MM25" s="12"/>
      <c r="MN25" s="12"/>
      <c r="MO25" s="12"/>
      <c r="MP25" s="12"/>
      <c r="MQ25" s="12"/>
      <c r="MR25" s="12"/>
      <c r="MS25" s="12"/>
      <c r="MT25" s="12"/>
      <c r="MU25" s="12"/>
      <c r="MV25" s="12"/>
      <c r="MW25" s="12"/>
      <c r="MX25" s="12"/>
      <c r="MY25" s="12"/>
      <c r="MZ25" s="12"/>
      <c r="NA25" s="12"/>
      <c r="NB25" s="12"/>
      <c r="NC25" s="12"/>
      <c r="ND25" s="12"/>
      <c r="NE25" s="12"/>
      <c r="NF25" s="12"/>
      <c r="NG25" s="12"/>
      <c r="NH25" s="12"/>
      <c r="NI25" s="12"/>
      <c r="NJ25" s="12"/>
      <c r="NK25" s="12"/>
      <c r="NL25" s="12"/>
      <c r="NM25" s="12"/>
      <c r="NN25" s="12"/>
      <c r="NO25" s="12"/>
      <c r="NP25" s="12"/>
      <c r="NQ25" s="12"/>
      <c r="NR25" s="12"/>
      <c r="NS25" s="12"/>
      <c r="NT25" s="12"/>
      <c r="NU25" s="12"/>
      <c r="NV25" s="12"/>
      <c r="NW25" s="12"/>
      <c r="NX25" s="12"/>
      <c r="NY25" s="12"/>
      <c r="NZ25" s="12"/>
      <c r="OA25" s="12"/>
      <c r="OB25" s="12"/>
      <c r="OC25" s="12"/>
      <c r="OD25" s="12"/>
      <c r="OE25" s="12"/>
      <c r="OF25" s="12"/>
      <c r="OG25" s="12"/>
      <c r="OH25" s="12"/>
      <c r="OI25" s="12"/>
      <c r="OJ25" s="12"/>
      <c r="OK25" s="12"/>
      <c r="OL25" s="12"/>
      <c r="OM25" s="12"/>
      <c r="ON25" s="12"/>
      <c r="OO25" s="12"/>
      <c r="OP25" s="12"/>
      <c r="OQ25" s="12"/>
      <c r="OR25" s="12"/>
      <c r="OS25" s="12"/>
      <c r="OT25" s="12"/>
      <c r="OU25" s="12"/>
      <c r="OV25" s="12"/>
      <c r="OW25" s="12"/>
      <c r="OX25" s="12"/>
      <c r="OY25" s="12"/>
      <c r="OZ25" s="12"/>
      <c r="PA25" s="12"/>
      <c r="PB25" s="12"/>
      <c r="PC25" s="12"/>
      <c r="PD25" s="12"/>
      <c r="PE25" s="12"/>
      <c r="PF25" s="12"/>
      <c r="PG25" s="12"/>
      <c r="PH25" s="12"/>
      <c r="PI25" s="12"/>
      <c r="PJ25" s="12"/>
      <c r="PK25" s="12"/>
      <c r="PL25" s="12"/>
      <c r="PM25" s="12"/>
      <c r="PN25" s="12"/>
      <c r="PO25" s="12"/>
      <c r="PP25" s="12"/>
      <c r="PQ25" s="12"/>
      <c r="PR25" s="12"/>
      <c r="PS25" s="12"/>
      <c r="PT25" s="12"/>
      <c r="PU25" s="12"/>
      <c r="PV25" s="12"/>
      <c r="PW25" s="12"/>
      <c r="PX25" s="12"/>
      <c r="PY25" s="12"/>
      <c r="PZ25" s="12"/>
      <c r="QA25" s="12"/>
      <c r="QB25" s="12"/>
      <c r="QC25" s="12"/>
      <c r="QD25" s="12"/>
      <c r="QE25" s="12"/>
      <c r="QF25" s="12"/>
      <c r="QG25" s="12"/>
      <c r="QH25" s="12"/>
      <c r="QI25" s="12"/>
      <c r="QJ25" s="12"/>
      <c r="QK25" s="12"/>
      <c r="QL25" s="12"/>
      <c r="QM25" s="12"/>
      <c r="QN25" s="12"/>
      <c r="QO25" s="12"/>
      <c r="QP25" s="12"/>
      <c r="QQ25" s="12"/>
      <c r="QR25" s="12"/>
      <c r="QS25" s="12"/>
      <c r="QT25" s="12"/>
      <c r="QU25" s="12"/>
      <c r="QV25" s="12"/>
      <c r="QW25" s="12"/>
      <c r="QX25" s="12"/>
      <c r="QY25" s="12"/>
      <c r="QZ25" s="12"/>
      <c r="RA25" s="12"/>
      <c r="RB25" s="12"/>
      <c r="RC25" s="12"/>
      <c r="RD25" s="12"/>
      <c r="RE25" s="12"/>
      <c r="RF25" s="12"/>
      <c r="RG25" s="12"/>
      <c r="RH25" s="12"/>
      <c r="RI25" s="12"/>
      <c r="RJ25" s="12"/>
      <c r="RK25" s="12"/>
      <c r="RL25" s="12"/>
      <c r="RM25" s="12"/>
      <c r="RN25" s="12"/>
      <c r="RO25" s="12"/>
      <c r="RP25" s="12"/>
      <c r="RQ25" s="12"/>
      <c r="RR25" s="12"/>
      <c r="RS25" s="12"/>
      <c r="RT25" s="12"/>
      <c r="RU25" s="12"/>
      <c r="RV25" s="12"/>
      <c r="RW25" s="12"/>
      <c r="RX25" s="12"/>
      <c r="RY25" s="12"/>
      <c r="RZ25" s="12"/>
      <c r="SA25" s="12"/>
      <c r="SB25" s="12"/>
      <c r="SC25" s="12"/>
      <c r="SD25" s="12"/>
      <c r="SE25" s="12"/>
      <c r="SF25" s="12"/>
      <c r="SG25" s="12"/>
      <c r="SH25" s="12"/>
      <c r="SI25" s="12"/>
      <c r="SJ25" s="12"/>
      <c r="SK25" s="12"/>
      <c r="SL25" s="12"/>
      <c r="SM25" s="12"/>
      <c r="SN25" s="12"/>
      <c r="SO25" s="12"/>
      <c r="SP25" s="12"/>
      <c r="SQ25" s="12"/>
      <c r="SR25" s="12"/>
      <c r="SS25" s="12"/>
      <c r="ST25" s="12"/>
      <c r="SU25" s="12"/>
      <c r="SV25" s="12"/>
      <c r="SW25" s="12"/>
      <c r="SX25" s="12"/>
      <c r="SY25" s="12"/>
      <c r="SZ25" s="12"/>
      <c r="TA25" s="12"/>
      <c r="TB25" s="12"/>
      <c r="TC25" s="12"/>
      <c r="TD25" s="12"/>
      <c r="TE25" s="12"/>
      <c r="TF25" s="12"/>
      <c r="TG25" s="12"/>
      <c r="TH25" s="12"/>
      <c r="TI25" s="12"/>
      <c r="TJ25" s="12"/>
      <c r="TK25" s="12"/>
      <c r="TL25" s="12"/>
      <c r="TM25" s="12"/>
      <c r="TN25" s="12"/>
      <c r="TO25" s="12"/>
      <c r="TP25" s="12"/>
      <c r="TQ25" s="12"/>
      <c r="TR25" s="12"/>
      <c r="TS25" s="12"/>
      <c r="TT25" s="12"/>
      <c r="TU25" s="12"/>
      <c r="TV25" s="12"/>
      <c r="TW25" s="12"/>
      <c r="TX25" s="12"/>
      <c r="TY25" s="12"/>
      <c r="TZ25" s="12"/>
      <c r="UA25" s="12"/>
      <c r="UB25" s="12"/>
      <c r="UC25" s="12"/>
      <c r="UD25" s="12"/>
      <c r="UE25" s="12"/>
      <c r="UF25" s="12"/>
      <c r="UG25" s="12"/>
      <c r="UH25" s="12"/>
      <c r="UI25" s="12"/>
      <c r="UJ25" s="12"/>
      <c r="UK25" s="12"/>
      <c r="UL25" s="12"/>
      <c r="UM25" s="12"/>
      <c r="UN25" s="12"/>
      <c r="UO25" s="12"/>
      <c r="UP25" s="12"/>
      <c r="UQ25" s="12"/>
      <c r="UR25" s="12"/>
      <c r="US25" s="12"/>
      <c r="UT25" s="12"/>
      <c r="UU25" s="12"/>
      <c r="UV25" s="12"/>
      <c r="UW25" s="12"/>
      <c r="UX25" s="12"/>
      <c r="UY25" s="12"/>
      <c r="UZ25" s="12"/>
      <c r="VA25" s="12"/>
      <c r="VB25" s="12"/>
      <c r="VC25" s="12"/>
      <c r="VD25" s="12"/>
      <c r="VE25" s="12"/>
      <c r="VF25" s="12"/>
      <c r="VG25" s="12"/>
      <c r="VH25" s="12"/>
      <c r="VI25" s="12"/>
      <c r="VJ25" s="12"/>
      <c r="VK25" s="12"/>
      <c r="VL25" s="12"/>
      <c r="VM25" s="12"/>
      <c r="VN25" s="12"/>
      <c r="VO25" s="12"/>
      <c r="VP25" s="12"/>
      <c r="VQ25" s="12"/>
      <c r="VR25" s="12"/>
      <c r="VS25" s="12"/>
      <c r="VT25" s="12"/>
      <c r="VU25" s="12"/>
      <c r="VV25" s="12"/>
      <c r="VW25" s="12"/>
      <c r="VX25" s="12"/>
      <c r="VY25" s="12"/>
      <c r="VZ25" s="12"/>
      <c r="WA25" s="12"/>
      <c r="WB25" s="12"/>
      <c r="WC25" s="12"/>
      <c r="WD25" s="12"/>
      <c r="WE25" s="12"/>
      <c r="WF25" s="12"/>
      <c r="WG25" s="12"/>
      <c r="WH25" s="12"/>
      <c r="WI25" s="12"/>
      <c r="WJ25" s="12"/>
      <c r="WK25" s="12"/>
      <c r="WL25" s="12"/>
      <c r="WM25" s="12"/>
      <c r="WN25" s="12"/>
      <c r="WO25" s="12"/>
      <c r="WP25" s="12"/>
      <c r="WQ25" s="12"/>
      <c r="WR25" s="12"/>
      <c r="WS25" s="12"/>
      <c r="WT25" s="12"/>
      <c r="WU25" s="12"/>
      <c r="WV25" s="12"/>
      <c r="WW25" s="12"/>
      <c r="WX25" s="12"/>
      <c r="WY25" s="12"/>
      <c r="WZ25" s="12"/>
      <c r="XA25" s="12"/>
      <c r="XB25" s="12"/>
      <c r="XC25" s="12"/>
      <c r="XD25" s="12"/>
      <c r="XE25" s="12"/>
      <c r="XF25" s="12"/>
      <c r="XG25" s="12"/>
      <c r="XH25" s="12"/>
      <c r="XI25" s="12"/>
      <c r="XJ25" s="12"/>
      <c r="XK25" s="12"/>
      <c r="XL25" s="12"/>
      <c r="XM25" s="12"/>
      <c r="XN25" s="12"/>
      <c r="XO25" s="12"/>
      <c r="XP25" s="12"/>
      <c r="XQ25" s="12"/>
      <c r="XR25" s="12"/>
      <c r="XS25" s="12"/>
      <c r="XT25" s="12"/>
      <c r="XU25" s="12"/>
      <c r="XV25" s="12"/>
      <c r="XW25" s="12"/>
      <c r="XX25" s="12"/>
      <c r="XY25" s="12"/>
      <c r="XZ25" s="12"/>
      <c r="YA25" s="12"/>
      <c r="YB25" s="12"/>
      <c r="YC25" s="12"/>
      <c r="YD25" s="12"/>
      <c r="YE25" s="12"/>
      <c r="YF25" s="12"/>
      <c r="YG25" s="12"/>
      <c r="YH25" s="12"/>
      <c r="YI25" s="12"/>
      <c r="YJ25" s="12"/>
      <c r="YK25" s="12"/>
      <c r="YL25" s="12"/>
      <c r="YM25" s="12"/>
      <c r="YN25" s="12"/>
      <c r="YO25" s="12"/>
      <c r="YP25" s="12"/>
      <c r="YQ25" s="12"/>
      <c r="YR25" s="12"/>
      <c r="YS25" s="12"/>
      <c r="YT25" s="12"/>
      <c r="YU25" s="12"/>
      <c r="YV25" s="12"/>
      <c r="YW25" s="12"/>
      <c r="YX25" s="12"/>
      <c r="YY25" s="12"/>
      <c r="YZ25" s="12"/>
      <c r="ZA25" s="12"/>
      <c r="ZB25" s="12"/>
      <c r="ZC25" s="12"/>
      <c r="ZD25" s="12"/>
      <c r="ZE25" s="12"/>
      <c r="ZF25" s="12"/>
      <c r="ZG25" s="12"/>
      <c r="ZH25" s="12"/>
      <c r="ZI25" s="12"/>
      <c r="ZJ25" s="12"/>
      <c r="ZK25" s="12"/>
      <c r="ZL25" s="12"/>
      <c r="ZM25" s="12"/>
      <c r="ZN25" s="12"/>
      <c r="ZO25" s="12"/>
      <c r="ZP25" s="12"/>
      <c r="ZQ25" s="12"/>
      <c r="ZR25" s="12"/>
      <c r="ZS25" s="12"/>
      <c r="ZT25" s="12"/>
      <c r="ZU25" s="12"/>
      <c r="ZV25" s="12"/>
      <c r="ZW25" s="12"/>
      <c r="ZX25" s="12"/>
      <c r="ZY25" s="12"/>
      <c r="ZZ25" s="12"/>
      <c r="AAA25" s="12"/>
      <c r="AAB25" s="12"/>
      <c r="AAC25" s="12"/>
      <c r="AAD25" s="12"/>
      <c r="AAE25" s="12"/>
      <c r="AAF25" s="12"/>
      <c r="AAG25" s="12"/>
      <c r="AAH25" s="12"/>
      <c r="AAI25" s="12"/>
      <c r="AAJ25" s="12"/>
      <c r="AAK25" s="12"/>
      <c r="AAL25" s="12"/>
      <c r="AAM25" s="12"/>
      <c r="AAN25" s="12"/>
      <c r="AAO25" s="12"/>
      <c r="AAP25" s="12"/>
      <c r="AAQ25" s="12"/>
      <c r="AAR25" s="12"/>
      <c r="AAS25" s="12"/>
      <c r="AAT25" s="12"/>
      <c r="AAU25" s="12"/>
      <c r="AAV25" s="12"/>
      <c r="AAW25" s="12"/>
      <c r="AAX25" s="12"/>
      <c r="AAY25" s="12"/>
      <c r="AAZ25" s="12"/>
      <c r="ABA25" s="12"/>
      <c r="ABB25" s="12"/>
      <c r="ABC25" s="12"/>
      <c r="ABD25" s="12"/>
      <c r="ABE25" s="12"/>
      <c r="ABF25" s="12"/>
      <c r="ABG25" s="12"/>
      <c r="ABH25" s="12"/>
      <c r="ABI25" s="12"/>
      <c r="ABJ25" s="12"/>
      <c r="ABK25" s="12"/>
      <c r="ABL25" s="12"/>
      <c r="ABM25" s="12"/>
      <c r="ABN25" s="12"/>
      <c r="ABO25" s="12"/>
      <c r="ABP25" s="12"/>
      <c r="ABQ25" s="12"/>
      <c r="ABR25" s="12"/>
      <c r="ABS25" s="12"/>
      <c r="ABT25" s="12"/>
      <c r="ABU25" s="12"/>
      <c r="ABV25" s="12"/>
      <c r="ABW25" s="12"/>
      <c r="ABX25" s="12"/>
      <c r="ABY25" s="12"/>
      <c r="ABZ25" s="12"/>
      <c r="ACA25" s="12"/>
      <c r="ACB25" s="12"/>
      <c r="ACC25" s="12"/>
      <c r="ACD25" s="12"/>
      <c r="ACE25" s="12"/>
      <c r="ACF25" s="12"/>
      <c r="ACG25" s="12"/>
      <c r="ACH25" s="12"/>
      <c r="ACI25" s="12"/>
      <c r="ACJ25" s="12"/>
      <c r="ACK25" s="12"/>
      <c r="ACL25" s="12"/>
      <c r="ACM25" s="12"/>
      <c r="ACN25" s="12"/>
      <c r="ACO25" s="12"/>
      <c r="ACP25" s="12"/>
      <c r="ACQ25" s="12"/>
      <c r="ACR25" s="12"/>
      <c r="ACS25" s="12"/>
      <c r="ACT25" s="12"/>
      <c r="ACU25" s="12"/>
      <c r="ACV25" s="12"/>
      <c r="ACW25" s="12"/>
      <c r="ACX25" s="12"/>
      <c r="ACY25" s="12"/>
      <c r="ACZ25" s="12"/>
      <c r="ADA25" s="12"/>
      <c r="ADB25" s="12"/>
      <c r="ADC25" s="12"/>
      <c r="ADD25" s="12"/>
      <c r="ADE25" s="12"/>
      <c r="ADF25" s="12"/>
      <c r="ADG25" s="12"/>
      <c r="ADH25" s="12"/>
      <c r="ADI25" s="12"/>
      <c r="ADJ25" s="12"/>
      <c r="ADK25" s="12"/>
      <c r="ADL25" s="12"/>
      <c r="ADM25" s="12"/>
      <c r="ADN25" s="12"/>
      <c r="ADO25" s="12"/>
      <c r="ADP25" s="12"/>
      <c r="ADQ25" s="12"/>
      <c r="ADR25" s="12"/>
      <c r="ADS25" s="12"/>
      <c r="ADT25" s="12"/>
      <c r="ADU25" s="12"/>
      <c r="ADV25" s="12"/>
      <c r="ADW25" s="12"/>
      <c r="ADX25" s="12"/>
      <c r="ADY25" s="12"/>
      <c r="ADZ25" s="12"/>
      <c r="AEA25" s="12"/>
      <c r="AEB25" s="12"/>
      <c r="AEC25" s="12"/>
      <c r="AED25" s="12"/>
      <c r="AEE25" s="12"/>
      <c r="AEF25" s="12"/>
      <c r="AEG25" s="12"/>
      <c r="AEH25" s="12"/>
      <c r="AEI25" s="12"/>
      <c r="AEJ25" s="12"/>
      <c r="AEK25" s="12"/>
      <c r="AEL25" s="12"/>
      <c r="AEM25" s="12"/>
      <c r="AEN25" s="12"/>
      <c r="AEO25" s="12"/>
      <c r="AEP25" s="12"/>
      <c r="AEQ25" s="12"/>
      <c r="AER25" s="12"/>
      <c r="AES25" s="12"/>
      <c r="AET25" s="12"/>
      <c r="AEU25" s="12"/>
      <c r="AEV25" s="12"/>
      <c r="AEW25" s="12"/>
      <c r="AEX25" s="12"/>
      <c r="AEY25" s="12"/>
      <c r="AEZ25" s="12"/>
      <c r="AFA25" s="12"/>
      <c r="AFB25" s="12"/>
      <c r="AFC25" s="12"/>
      <c r="AFD25" s="12"/>
      <c r="AFE25" s="12"/>
      <c r="AFF25" s="12"/>
      <c r="AFG25" s="12"/>
      <c r="AFH25" s="12"/>
      <c r="AFI25" s="12"/>
      <c r="AFJ25" s="12"/>
      <c r="AFK25" s="12"/>
      <c r="AFL25" s="12"/>
      <c r="AFM25" s="12"/>
      <c r="AFN25" s="12"/>
      <c r="AFO25" s="12"/>
      <c r="AFP25" s="12"/>
      <c r="AFQ25" s="12"/>
      <c r="AFR25" s="12"/>
      <c r="AFS25" s="12"/>
      <c r="AFT25" s="12"/>
      <c r="AFU25" s="12"/>
      <c r="AFV25" s="12"/>
      <c r="AFW25" s="12"/>
      <c r="AFX25" s="12"/>
      <c r="AFY25" s="12"/>
      <c r="AFZ25" s="12"/>
      <c r="AGA25" s="12"/>
      <c r="AGB25" s="12"/>
      <c r="AGC25" s="12"/>
      <c r="AGD25" s="12"/>
      <c r="AGE25" s="12"/>
      <c r="AGF25" s="12"/>
      <c r="AGG25" s="12"/>
      <c r="AGH25" s="12"/>
      <c r="AGI25" s="12"/>
      <c r="AGJ25" s="12"/>
      <c r="AGK25" s="12"/>
      <c r="AGL25" s="12"/>
      <c r="AGM25" s="12"/>
      <c r="AGN25" s="12"/>
      <c r="AGO25" s="12"/>
      <c r="AGP25" s="12"/>
      <c r="AGQ25" s="12"/>
      <c r="AGR25" s="12"/>
      <c r="AGS25" s="12"/>
      <c r="AGT25" s="12"/>
      <c r="AGU25" s="12"/>
      <c r="AGV25" s="12"/>
      <c r="AGW25" s="12"/>
      <c r="AGX25" s="12"/>
      <c r="AGY25" s="12"/>
      <c r="AGZ25" s="12"/>
      <c r="AHA25" s="12"/>
      <c r="AHB25" s="12"/>
      <c r="AHC25" s="12"/>
      <c r="AHD25" s="12"/>
      <c r="AHE25" s="12"/>
      <c r="AHF25" s="12"/>
      <c r="AHG25" s="12"/>
      <c r="AHH25" s="12"/>
      <c r="AHI25" s="12"/>
      <c r="AHJ25" s="12"/>
      <c r="AHK25" s="12"/>
      <c r="AHL25" s="12"/>
      <c r="AHM25" s="12"/>
      <c r="AHN25" s="12"/>
      <c r="AHO25" s="12"/>
      <c r="AHP25" s="12"/>
      <c r="AHQ25" s="12"/>
      <c r="AHR25" s="12"/>
      <c r="AHS25" s="12"/>
      <c r="AHT25" s="12"/>
      <c r="AHU25" s="12"/>
      <c r="AHV25" s="12"/>
      <c r="AHW25" s="12"/>
      <c r="AHX25" s="12"/>
      <c r="AHY25" s="12"/>
      <c r="AHZ25" s="12"/>
      <c r="AIA25" s="12"/>
      <c r="AIB25" s="12"/>
      <c r="AIC25" s="12"/>
      <c r="AID25" s="12"/>
      <c r="AIE25" s="12"/>
      <c r="AIF25" s="12"/>
      <c r="AIG25" s="12"/>
      <c r="AIH25" s="12"/>
      <c r="AII25" s="12"/>
      <c r="AIJ25" s="12"/>
      <c r="AIK25" s="12"/>
      <c r="AIL25" s="12"/>
      <c r="AIM25" s="12"/>
      <c r="AIN25" s="12"/>
      <c r="AIO25" s="12"/>
      <c r="AIP25" s="12"/>
      <c r="AIQ25" s="12"/>
      <c r="AIR25" s="12"/>
      <c r="AIS25" s="12"/>
      <c r="AIT25" s="12"/>
      <c r="AIU25" s="12"/>
      <c r="AIV25" s="12"/>
      <c r="AIW25" s="12"/>
      <c r="AIX25" s="12"/>
      <c r="AIY25" s="12"/>
      <c r="AIZ25" s="12"/>
      <c r="AJA25" s="12"/>
      <c r="AJB25" s="12"/>
      <c r="AJC25" s="12"/>
      <c r="AJD25" s="12"/>
      <c r="AJE25" s="12"/>
      <c r="AJF25" s="12"/>
      <c r="AJG25" s="12"/>
      <c r="AJH25" s="12"/>
      <c r="AJI25" s="12"/>
      <c r="AJJ25" s="12"/>
      <c r="AJK25" s="12"/>
      <c r="AJL25" s="12"/>
      <c r="AJM25" s="12"/>
      <c r="AJN25" s="12"/>
      <c r="AJO25" s="12"/>
      <c r="AJP25" s="12"/>
      <c r="AJQ25" s="12"/>
      <c r="AJR25" s="12"/>
      <c r="AJS25" s="12"/>
      <c r="AJT25" s="12"/>
      <c r="AJU25" s="12"/>
      <c r="AJV25" s="12"/>
      <c r="AJW25" s="12"/>
      <c r="AJX25" s="12"/>
      <c r="AJY25" s="12"/>
      <c r="AJZ25" s="12"/>
      <c r="AKA25" s="12"/>
      <c r="AKB25" s="12"/>
      <c r="AKC25" s="12"/>
      <c r="AKD25" s="12"/>
      <c r="AKE25" s="12"/>
      <c r="AKF25" s="12"/>
      <c r="AKG25" s="12"/>
      <c r="AKH25" s="12"/>
      <c r="AKI25" s="12"/>
      <c r="AKJ25" s="12"/>
      <c r="AKK25" s="12"/>
      <c r="AKL25" s="12"/>
      <c r="AKM25" s="12"/>
      <c r="AKN25" s="12"/>
      <c r="AKO25" s="12"/>
      <c r="AKP25" s="12"/>
      <c r="AKQ25" s="12"/>
      <c r="AKR25" s="12"/>
      <c r="AKS25" s="12"/>
      <c r="AKT25" s="12"/>
      <c r="AKU25" s="12"/>
      <c r="AKV25" s="12"/>
      <c r="AKW25" s="12"/>
      <c r="AKX25" s="12"/>
      <c r="AKY25" s="12"/>
      <c r="AKZ25" s="12"/>
      <c r="ALA25" s="12"/>
      <c r="ALB25" s="12"/>
      <c r="ALC25" s="12"/>
      <c r="ALD25" s="12"/>
      <c r="ALE25" s="12"/>
      <c r="ALF25" s="12"/>
      <c r="ALG25" s="12"/>
      <c r="ALH25" s="12"/>
      <c r="ALI25" s="12"/>
      <c r="ALJ25" s="12"/>
      <c r="ALK25" s="12"/>
      <c r="ALL25" s="12"/>
      <c r="ALM25" s="12"/>
      <c r="ALN25" s="12"/>
      <c r="ALO25" s="12"/>
      <c r="ALP25" s="12"/>
      <c r="ALQ25" s="12"/>
      <c r="ALR25" s="12"/>
      <c r="ALS25" s="12"/>
      <c r="ALT25" s="12"/>
      <c r="ALU25" s="12"/>
      <c r="ALV25" s="12"/>
      <c r="ALW25" s="12"/>
      <c r="ALX25" s="12"/>
      <c r="ALY25" s="12"/>
      <c r="ALZ25" s="12"/>
      <c r="AMA25" s="12"/>
      <c r="AMB25" s="12"/>
      <c r="AMC25" s="12"/>
      <c r="AMD25" s="12"/>
      <c r="AME25" s="12"/>
      <c r="AMF25" s="12"/>
      <c r="AMG25" s="12"/>
      <c r="AMH25" s="12"/>
      <c r="AMI25" s="12"/>
      <c r="AMJ25" s="12"/>
      <c r="AMK25" s="12"/>
      <c r="AML25" s="12"/>
      <c r="AMM25" s="12"/>
    </row>
    <row r="26" spans="1:1027" ht="19.75" customHeight="1" x14ac:dyDescent="0.2">
      <c r="A26" s="24">
        <v>24</v>
      </c>
      <c r="B26" s="22" t="s">
        <v>17</v>
      </c>
      <c r="C26" s="22" t="s">
        <v>18</v>
      </c>
      <c r="D26" s="41">
        <v>8571</v>
      </c>
      <c r="E26" s="41" t="s">
        <v>8</v>
      </c>
      <c r="F26" s="41" t="s">
        <v>48</v>
      </c>
      <c r="G26" s="63">
        <f>75*1.2</f>
        <v>90</v>
      </c>
      <c r="H26" s="59"/>
      <c r="I26" s="60"/>
      <c r="J26" s="61">
        <v>0</v>
      </c>
      <c r="K26" s="62">
        <f>G26+H26+I26+J26</f>
        <v>90</v>
      </c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  <c r="IU26" s="12"/>
      <c r="IV26" s="12"/>
      <c r="IW26" s="12"/>
      <c r="IX26" s="12"/>
      <c r="IY26" s="12"/>
      <c r="IZ26" s="12"/>
      <c r="JA26" s="12"/>
      <c r="JB26" s="12"/>
      <c r="JC26" s="12"/>
      <c r="JD26" s="12"/>
      <c r="JE26" s="12"/>
      <c r="JF26" s="12"/>
      <c r="JG26" s="12"/>
      <c r="JH26" s="12"/>
      <c r="JI26" s="12"/>
      <c r="JJ26" s="12"/>
      <c r="JK26" s="12"/>
      <c r="JL26" s="12"/>
      <c r="JM26" s="12"/>
      <c r="JN26" s="12"/>
      <c r="JO26" s="12"/>
      <c r="JP26" s="12"/>
      <c r="JQ26" s="12"/>
      <c r="JR26" s="12"/>
      <c r="JS26" s="12"/>
      <c r="JT26" s="12"/>
      <c r="JU26" s="12"/>
      <c r="JV26" s="12"/>
      <c r="JW26" s="12"/>
      <c r="JX26" s="12"/>
      <c r="JY26" s="12"/>
      <c r="JZ26" s="12"/>
      <c r="KA26" s="12"/>
      <c r="KB26" s="12"/>
      <c r="KC26" s="12"/>
      <c r="KD26" s="12"/>
      <c r="KE26" s="12"/>
      <c r="KF26" s="12"/>
      <c r="KG26" s="12"/>
      <c r="KH26" s="12"/>
      <c r="KI26" s="12"/>
      <c r="KJ26" s="12"/>
      <c r="KK26" s="12"/>
      <c r="KL26" s="12"/>
      <c r="KM26" s="12"/>
      <c r="KN26" s="12"/>
      <c r="KO26" s="12"/>
      <c r="KP26" s="12"/>
      <c r="KQ26" s="12"/>
      <c r="KR26" s="12"/>
      <c r="KS26" s="12"/>
      <c r="KT26" s="12"/>
      <c r="KU26" s="12"/>
      <c r="KV26" s="12"/>
      <c r="KW26" s="12"/>
      <c r="KX26" s="12"/>
      <c r="KY26" s="12"/>
      <c r="KZ26" s="12"/>
      <c r="LA26" s="12"/>
      <c r="LB26" s="12"/>
      <c r="LC26" s="12"/>
      <c r="LD26" s="12"/>
      <c r="LE26" s="12"/>
      <c r="LF26" s="12"/>
      <c r="LG26" s="12"/>
      <c r="LH26" s="12"/>
      <c r="LI26" s="12"/>
      <c r="LJ26" s="12"/>
      <c r="LK26" s="12"/>
      <c r="LL26" s="12"/>
      <c r="LM26" s="12"/>
      <c r="LN26" s="12"/>
      <c r="LO26" s="12"/>
      <c r="LP26" s="12"/>
      <c r="LQ26" s="12"/>
      <c r="LR26" s="12"/>
      <c r="LS26" s="12"/>
      <c r="LT26" s="12"/>
      <c r="LU26" s="12"/>
      <c r="LV26" s="12"/>
      <c r="LW26" s="12"/>
      <c r="LX26" s="12"/>
      <c r="LY26" s="12"/>
      <c r="LZ26" s="12"/>
      <c r="MA26" s="12"/>
      <c r="MB26" s="12"/>
      <c r="MC26" s="12"/>
      <c r="MD26" s="12"/>
      <c r="ME26" s="12"/>
      <c r="MF26" s="12"/>
      <c r="MG26" s="12"/>
      <c r="MH26" s="12"/>
      <c r="MI26" s="12"/>
      <c r="MJ26" s="12"/>
      <c r="MK26" s="12"/>
      <c r="ML26" s="12"/>
      <c r="MM26" s="12"/>
      <c r="MN26" s="12"/>
      <c r="MO26" s="12"/>
      <c r="MP26" s="12"/>
      <c r="MQ26" s="12"/>
      <c r="MR26" s="12"/>
      <c r="MS26" s="12"/>
      <c r="MT26" s="12"/>
      <c r="MU26" s="12"/>
      <c r="MV26" s="12"/>
      <c r="MW26" s="12"/>
      <c r="MX26" s="12"/>
      <c r="MY26" s="12"/>
      <c r="MZ26" s="12"/>
      <c r="NA26" s="12"/>
      <c r="NB26" s="12"/>
      <c r="NC26" s="12"/>
      <c r="ND26" s="12"/>
      <c r="NE26" s="12"/>
      <c r="NF26" s="12"/>
      <c r="NG26" s="12"/>
      <c r="NH26" s="12"/>
      <c r="NI26" s="12"/>
      <c r="NJ26" s="12"/>
      <c r="NK26" s="12"/>
      <c r="NL26" s="12"/>
      <c r="NM26" s="12"/>
      <c r="NN26" s="12"/>
      <c r="NO26" s="12"/>
      <c r="NP26" s="12"/>
      <c r="NQ26" s="12"/>
      <c r="NR26" s="12"/>
      <c r="NS26" s="12"/>
      <c r="NT26" s="12"/>
      <c r="NU26" s="12"/>
      <c r="NV26" s="12"/>
      <c r="NW26" s="12"/>
      <c r="NX26" s="12"/>
      <c r="NY26" s="12"/>
      <c r="NZ26" s="12"/>
      <c r="OA26" s="12"/>
      <c r="OB26" s="12"/>
      <c r="OC26" s="12"/>
      <c r="OD26" s="12"/>
      <c r="OE26" s="12"/>
      <c r="OF26" s="12"/>
      <c r="OG26" s="12"/>
      <c r="OH26" s="12"/>
      <c r="OI26" s="12"/>
      <c r="OJ26" s="12"/>
      <c r="OK26" s="12"/>
      <c r="OL26" s="12"/>
      <c r="OM26" s="12"/>
      <c r="ON26" s="12"/>
      <c r="OO26" s="12"/>
      <c r="OP26" s="12"/>
      <c r="OQ26" s="12"/>
      <c r="OR26" s="12"/>
      <c r="OS26" s="12"/>
      <c r="OT26" s="12"/>
      <c r="OU26" s="12"/>
      <c r="OV26" s="12"/>
      <c r="OW26" s="12"/>
      <c r="OX26" s="12"/>
      <c r="OY26" s="12"/>
      <c r="OZ26" s="12"/>
      <c r="PA26" s="12"/>
      <c r="PB26" s="12"/>
      <c r="PC26" s="12"/>
      <c r="PD26" s="12"/>
      <c r="PE26" s="12"/>
      <c r="PF26" s="12"/>
      <c r="PG26" s="12"/>
      <c r="PH26" s="12"/>
      <c r="PI26" s="12"/>
      <c r="PJ26" s="12"/>
      <c r="PK26" s="12"/>
      <c r="PL26" s="12"/>
      <c r="PM26" s="12"/>
      <c r="PN26" s="12"/>
      <c r="PO26" s="12"/>
      <c r="PP26" s="12"/>
      <c r="PQ26" s="12"/>
      <c r="PR26" s="12"/>
      <c r="PS26" s="12"/>
      <c r="PT26" s="12"/>
      <c r="PU26" s="12"/>
      <c r="PV26" s="12"/>
      <c r="PW26" s="12"/>
      <c r="PX26" s="12"/>
      <c r="PY26" s="12"/>
      <c r="PZ26" s="12"/>
      <c r="QA26" s="12"/>
      <c r="QB26" s="12"/>
      <c r="QC26" s="12"/>
      <c r="QD26" s="12"/>
      <c r="QE26" s="12"/>
      <c r="QF26" s="12"/>
      <c r="QG26" s="12"/>
      <c r="QH26" s="12"/>
      <c r="QI26" s="12"/>
      <c r="QJ26" s="12"/>
      <c r="QK26" s="12"/>
      <c r="QL26" s="12"/>
      <c r="QM26" s="12"/>
      <c r="QN26" s="12"/>
      <c r="QO26" s="12"/>
      <c r="QP26" s="12"/>
      <c r="QQ26" s="12"/>
      <c r="QR26" s="12"/>
      <c r="QS26" s="12"/>
      <c r="QT26" s="12"/>
      <c r="QU26" s="12"/>
      <c r="QV26" s="12"/>
      <c r="QW26" s="12"/>
      <c r="QX26" s="12"/>
      <c r="QY26" s="12"/>
      <c r="QZ26" s="12"/>
      <c r="RA26" s="12"/>
      <c r="RB26" s="12"/>
      <c r="RC26" s="12"/>
      <c r="RD26" s="12"/>
      <c r="RE26" s="12"/>
      <c r="RF26" s="12"/>
      <c r="RG26" s="12"/>
      <c r="RH26" s="12"/>
      <c r="RI26" s="12"/>
      <c r="RJ26" s="12"/>
      <c r="RK26" s="12"/>
      <c r="RL26" s="12"/>
      <c r="RM26" s="12"/>
      <c r="RN26" s="12"/>
      <c r="RO26" s="12"/>
      <c r="RP26" s="12"/>
      <c r="RQ26" s="12"/>
      <c r="RR26" s="12"/>
      <c r="RS26" s="12"/>
      <c r="RT26" s="12"/>
      <c r="RU26" s="12"/>
      <c r="RV26" s="12"/>
      <c r="RW26" s="12"/>
      <c r="RX26" s="12"/>
      <c r="RY26" s="12"/>
      <c r="RZ26" s="12"/>
      <c r="SA26" s="12"/>
      <c r="SB26" s="12"/>
      <c r="SC26" s="12"/>
      <c r="SD26" s="12"/>
      <c r="SE26" s="12"/>
      <c r="SF26" s="12"/>
      <c r="SG26" s="12"/>
      <c r="SH26" s="12"/>
      <c r="SI26" s="12"/>
      <c r="SJ26" s="12"/>
      <c r="SK26" s="12"/>
      <c r="SL26" s="12"/>
      <c r="SM26" s="12"/>
      <c r="SN26" s="12"/>
      <c r="SO26" s="12"/>
      <c r="SP26" s="12"/>
      <c r="SQ26" s="12"/>
      <c r="SR26" s="12"/>
      <c r="SS26" s="12"/>
      <c r="ST26" s="12"/>
      <c r="SU26" s="12"/>
      <c r="SV26" s="12"/>
      <c r="SW26" s="12"/>
      <c r="SX26" s="12"/>
      <c r="SY26" s="12"/>
      <c r="SZ26" s="12"/>
      <c r="TA26" s="12"/>
      <c r="TB26" s="12"/>
      <c r="TC26" s="12"/>
      <c r="TD26" s="12"/>
      <c r="TE26" s="12"/>
      <c r="TF26" s="12"/>
      <c r="TG26" s="12"/>
      <c r="TH26" s="12"/>
      <c r="TI26" s="12"/>
      <c r="TJ26" s="12"/>
      <c r="TK26" s="12"/>
      <c r="TL26" s="12"/>
      <c r="TM26" s="12"/>
      <c r="TN26" s="12"/>
      <c r="TO26" s="12"/>
      <c r="TP26" s="12"/>
      <c r="TQ26" s="12"/>
      <c r="TR26" s="12"/>
      <c r="TS26" s="12"/>
      <c r="TT26" s="12"/>
      <c r="TU26" s="12"/>
      <c r="TV26" s="12"/>
      <c r="TW26" s="12"/>
      <c r="TX26" s="12"/>
      <c r="TY26" s="12"/>
      <c r="TZ26" s="12"/>
      <c r="UA26" s="12"/>
      <c r="UB26" s="12"/>
      <c r="UC26" s="12"/>
      <c r="UD26" s="12"/>
      <c r="UE26" s="12"/>
      <c r="UF26" s="12"/>
      <c r="UG26" s="12"/>
      <c r="UH26" s="12"/>
      <c r="UI26" s="12"/>
      <c r="UJ26" s="12"/>
      <c r="UK26" s="12"/>
      <c r="UL26" s="12"/>
      <c r="UM26" s="12"/>
      <c r="UN26" s="12"/>
      <c r="UO26" s="12"/>
      <c r="UP26" s="12"/>
      <c r="UQ26" s="12"/>
      <c r="UR26" s="12"/>
      <c r="US26" s="12"/>
      <c r="UT26" s="12"/>
      <c r="UU26" s="12"/>
      <c r="UV26" s="12"/>
      <c r="UW26" s="12"/>
      <c r="UX26" s="12"/>
      <c r="UY26" s="12"/>
      <c r="UZ26" s="12"/>
      <c r="VA26" s="12"/>
      <c r="VB26" s="12"/>
      <c r="VC26" s="12"/>
      <c r="VD26" s="12"/>
      <c r="VE26" s="12"/>
      <c r="VF26" s="12"/>
      <c r="VG26" s="12"/>
      <c r="VH26" s="12"/>
      <c r="VI26" s="12"/>
      <c r="VJ26" s="12"/>
      <c r="VK26" s="12"/>
      <c r="VL26" s="12"/>
      <c r="VM26" s="12"/>
      <c r="VN26" s="12"/>
      <c r="VO26" s="12"/>
      <c r="VP26" s="12"/>
      <c r="VQ26" s="12"/>
      <c r="VR26" s="12"/>
      <c r="VS26" s="12"/>
      <c r="VT26" s="12"/>
      <c r="VU26" s="12"/>
      <c r="VV26" s="12"/>
      <c r="VW26" s="12"/>
      <c r="VX26" s="12"/>
      <c r="VY26" s="12"/>
      <c r="VZ26" s="12"/>
      <c r="WA26" s="12"/>
      <c r="WB26" s="12"/>
      <c r="WC26" s="12"/>
      <c r="WD26" s="12"/>
      <c r="WE26" s="12"/>
      <c r="WF26" s="12"/>
      <c r="WG26" s="12"/>
      <c r="WH26" s="12"/>
      <c r="WI26" s="12"/>
      <c r="WJ26" s="12"/>
      <c r="WK26" s="12"/>
      <c r="WL26" s="12"/>
      <c r="WM26" s="12"/>
      <c r="WN26" s="12"/>
      <c r="WO26" s="12"/>
      <c r="WP26" s="12"/>
      <c r="WQ26" s="12"/>
      <c r="WR26" s="12"/>
      <c r="WS26" s="12"/>
      <c r="WT26" s="12"/>
      <c r="WU26" s="12"/>
      <c r="WV26" s="12"/>
      <c r="WW26" s="12"/>
      <c r="WX26" s="12"/>
      <c r="WY26" s="12"/>
      <c r="WZ26" s="12"/>
      <c r="XA26" s="12"/>
      <c r="XB26" s="12"/>
      <c r="XC26" s="12"/>
      <c r="XD26" s="12"/>
      <c r="XE26" s="12"/>
      <c r="XF26" s="12"/>
      <c r="XG26" s="12"/>
      <c r="XH26" s="12"/>
      <c r="XI26" s="12"/>
      <c r="XJ26" s="12"/>
      <c r="XK26" s="12"/>
      <c r="XL26" s="12"/>
      <c r="XM26" s="12"/>
      <c r="XN26" s="12"/>
      <c r="XO26" s="12"/>
      <c r="XP26" s="12"/>
      <c r="XQ26" s="12"/>
      <c r="XR26" s="12"/>
      <c r="XS26" s="12"/>
      <c r="XT26" s="12"/>
      <c r="XU26" s="12"/>
      <c r="XV26" s="12"/>
      <c r="XW26" s="12"/>
      <c r="XX26" s="12"/>
      <c r="XY26" s="12"/>
      <c r="XZ26" s="12"/>
      <c r="YA26" s="12"/>
      <c r="YB26" s="12"/>
      <c r="YC26" s="12"/>
      <c r="YD26" s="12"/>
      <c r="YE26" s="12"/>
      <c r="YF26" s="12"/>
      <c r="YG26" s="12"/>
      <c r="YH26" s="12"/>
      <c r="YI26" s="12"/>
      <c r="YJ26" s="12"/>
      <c r="YK26" s="12"/>
      <c r="YL26" s="12"/>
      <c r="YM26" s="12"/>
      <c r="YN26" s="12"/>
      <c r="YO26" s="12"/>
      <c r="YP26" s="12"/>
      <c r="YQ26" s="12"/>
      <c r="YR26" s="12"/>
      <c r="YS26" s="12"/>
      <c r="YT26" s="12"/>
      <c r="YU26" s="12"/>
      <c r="YV26" s="12"/>
      <c r="YW26" s="12"/>
      <c r="YX26" s="12"/>
      <c r="YY26" s="12"/>
      <c r="YZ26" s="12"/>
      <c r="ZA26" s="12"/>
      <c r="ZB26" s="12"/>
      <c r="ZC26" s="12"/>
      <c r="ZD26" s="12"/>
      <c r="ZE26" s="12"/>
      <c r="ZF26" s="12"/>
      <c r="ZG26" s="12"/>
      <c r="ZH26" s="12"/>
      <c r="ZI26" s="12"/>
      <c r="ZJ26" s="12"/>
      <c r="ZK26" s="12"/>
      <c r="ZL26" s="12"/>
      <c r="ZM26" s="12"/>
      <c r="ZN26" s="12"/>
      <c r="ZO26" s="12"/>
      <c r="ZP26" s="12"/>
      <c r="ZQ26" s="12"/>
      <c r="ZR26" s="12"/>
      <c r="ZS26" s="12"/>
      <c r="ZT26" s="12"/>
      <c r="ZU26" s="12"/>
      <c r="ZV26" s="12"/>
      <c r="ZW26" s="12"/>
      <c r="ZX26" s="12"/>
      <c r="ZY26" s="12"/>
      <c r="ZZ26" s="12"/>
      <c r="AAA26" s="12"/>
      <c r="AAB26" s="12"/>
      <c r="AAC26" s="12"/>
      <c r="AAD26" s="12"/>
      <c r="AAE26" s="12"/>
      <c r="AAF26" s="12"/>
      <c r="AAG26" s="12"/>
      <c r="AAH26" s="12"/>
      <c r="AAI26" s="12"/>
      <c r="AAJ26" s="12"/>
      <c r="AAK26" s="12"/>
      <c r="AAL26" s="12"/>
      <c r="AAM26" s="12"/>
      <c r="AAN26" s="12"/>
      <c r="AAO26" s="12"/>
      <c r="AAP26" s="12"/>
      <c r="AAQ26" s="12"/>
      <c r="AAR26" s="12"/>
      <c r="AAS26" s="12"/>
      <c r="AAT26" s="12"/>
      <c r="AAU26" s="12"/>
      <c r="AAV26" s="12"/>
      <c r="AAW26" s="12"/>
      <c r="AAX26" s="12"/>
      <c r="AAY26" s="12"/>
      <c r="AAZ26" s="12"/>
      <c r="ABA26" s="12"/>
      <c r="ABB26" s="12"/>
      <c r="ABC26" s="12"/>
      <c r="ABD26" s="12"/>
      <c r="ABE26" s="12"/>
      <c r="ABF26" s="12"/>
      <c r="ABG26" s="12"/>
      <c r="ABH26" s="12"/>
      <c r="ABI26" s="12"/>
      <c r="ABJ26" s="12"/>
      <c r="ABK26" s="12"/>
      <c r="ABL26" s="12"/>
      <c r="ABM26" s="12"/>
      <c r="ABN26" s="12"/>
      <c r="ABO26" s="12"/>
      <c r="ABP26" s="12"/>
      <c r="ABQ26" s="12"/>
      <c r="ABR26" s="12"/>
      <c r="ABS26" s="12"/>
      <c r="ABT26" s="12"/>
      <c r="ABU26" s="12"/>
      <c r="ABV26" s="12"/>
      <c r="ABW26" s="12"/>
      <c r="ABX26" s="12"/>
      <c r="ABY26" s="12"/>
      <c r="ABZ26" s="12"/>
      <c r="ACA26" s="12"/>
      <c r="ACB26" s="12"/>
      <c r="ACC26" s="12"/>
      <c r="ACD26" s="12"/>
      <c r="ACE26" s="12"/>
      <c r="ACF26" s="12"/>
      <c r="ACG26" s="12"/>
      <c r="ACH26" s="12"/>
      <c r="ACI26" s="12"/>
      <c r="ACJ26" s="12"/>
      <c r="ACK26" s="12"/>
      <c r="ACL26" s="12"/>
      <c r="ACM26" s="12"/>
      <c r="ACN26" s="12"/>
      <c r="ACO26" s="12"/>
      <c r="ACP26" s="12"/>
      <c r="ACQ26" s="12"/>
      <c r="ACR26" s="12"/>
      <c r="ACS26" s="12"/>
      <c r="ACT26" s="12"/>
      <c r="ACU26" s="12"/>
      <c r="ACV26" s="12"/>
      <c r="ACW26" s="12"/>
      <c r="ACX26" s="12"/>
      <c r="ACY26" s="12"/>
      <c r="ACZ26" s="12"/>
      <c r="ADA26" s="12"/>
      <c r="ADB26" s="12"/>
      <c r="ADC26" s="12"/>
      <c r="ADD26" s="12"/>
      <c r="ADE26" s="12"/>
      <c r="ADF26" s="12"/>
      <c r="ADG26" s="12"/>
      <c r="ADH26" s="12"/>
      <c r="ADI26" s="12"/>
      <c r="ADJ26" s="12"/>
      <c r="ADK26" s="12"/>
      <c r="ADL26" s="12"/>
      <c r="ADM26" s="12"/>
      <c r="ADN26" s="12"/>
      <c r="ADO26" s="12"/>
      <c r="ADP26" s="12"/>
      <c r="ADQ26" s="12"/>
      <c r="ADR26" s="12"/>
      <c r="ADS26" s="12"/>
      <c r="ADT26" s="12"/>
      <c r="ADU26" s="12"/>
      <c r="ADV26" s="12"/>
      <c r="ADW26" s="12"/>
      <c r="ADX26" s="12"/>
      <c r="ADY26" s="12"/>
      <c r="ADZ26" s="12"/>
      <c r="AEA26" s="12"/>
      <c r="AEB26" s="12"/>
      <c r="AEC26" s="12"/>
      <c r="AED26" s="12"/>
      <c r="AEE26" s="12"/>
      <c r="AEF26" s="12"/>
      <c r="AEG26" s="12"/>
      <c r="AEH26" s="12"/>
      <c r="AEI26" s="12"/>
      <c r="AEJ26" s="12"/>
      <c r="AEK26" s="12"/>
      <c r="AEL26" s="12"/>
      <c r="AEM26" s="12"/>
      <c r="AEN26" s="12"/>
      <c r="AEO26" s="12"/>
      <c r="AEP26" s="12"/>
      <c r="AEQ26" s="12"/>
      <c r="AER26" s="12"/>
      <c r="AES26" s="12"/>
      <c r="AET26" s="12"/>
      <c r="AEU26" s="12"/>
      <c r="AEV26" s="12"/>
      <c r="AEW26" s="12"/>
      <c r="AEX26" s="12"/>
      <c r="AEY26" s="12"/>
      <c r="AEZ26" s="12"/>
      <c r="AFA26" s="12"/>
      <c r="AFB26" s="12"/>
      <c r="AFC26" s="12"/>
      <c r="AFD26" s="12"/>
      <c r="AFE26" s="12"/>
      <c r="AFF26" s="12"/>
      <c r="AFG26" s="12"/>
      <c r="AFH26" s="12"/>
      <c r="AFI26" s="12"/>
      <c r="AFJ26" s="12"/>
      <c r="AFK26" s="12"/>
      <c r="AFL26" s="12"/>
      <c r="AFM26" s="12"/>
      <c r="AFN26" s="12"/>
      <c r="AFO26" s="12"/>
      <c r="AFP26" s="12"/>
      <c r="AFQ26" s="12"/>
      <c r="AFR26" s="12"/>
      <c r="AFS26" s="12"/>
      <c r="AFT26" s="12"/>
      <c r="AFU26" s="12"/>
      <c r="AFV26" s="12"/>
      <c r="AFW26" s="12"/>
      <c r="AFX26" s="12"/>
      <c r="AFY26" s="12"/>
      <c r="AFZ26" s="12"/>
      <c r="AGA26" s="12"/>
      <c r="AGB26" s="12"/>
      <c r="AGC26" s="12"/>
      <c r="AGD26" s="12"/>
      <c r="AGE26" s="12"/>
      <c r="AGF26" s="12"/>
      <c r="AGG26" s="12"/>
      <c r="AGH26" s="12"/>
      <c r="AGI26" s="12"/>
      <c r="AGJ26" s="12"/>
      <c r="AGK26" s="12"/>
      <c r="AGL26" s="12"/>
      <c r="AGM26" s="12"/>
      <c r="AGN26" s="12"/>
      <c r="AGO26" s="12"/>
      <c r="AGP26" s="12"/>
      <c r="AGQ26" s="12"/>
      <c r="AGR26" s="12"/>
      <c r="AGS26" s="12"/>
      <c r="AGT26" s="12"/>
      <c r="AGU26" s="12"/>
      <c r="AGV26" s="12"/>
      <c r="AGW26" s="12"/>
      <c r="AGX26" s="12"/>
      <c r="AGY26" s="12"/>
      <c r="AGZ26" s="12"/>
      <c r="AHA26" s="12"/>
      <c r="AHB26" s="12"/>
      <c r="AHC26" s="12"/>
      <c r="AHD26" s="12"/>
      <c r="AHE26" s="12"/>
      <c r="AHF26" s="12"/>
      <c r="AHG26" s="12"/>
      <c r="AHH26" s="12"/>
      <c r="AHI26" s="12"/>
      <c r="AHJ26" s="12"/>
      <c r="AHK26" s="12"/>
      <c r="AHL26" s="12"/>
      <c r="AHM26" s="12"/>
      <c r="AHN26" s="12"/>
      <c r="AHO26" s="12"/>
      <c r="AHP26" s="12"/>
      <c r="AHQ26" s="12"/>
      <c r="AHR26" s="12"/>
      <c r="AHS26" s="12"/>
      <c r="AHT26" s="12"/>
      <c r="AHU26" s="12"/>
      <c r="AHV26" s="12"/>
      <c r="AHW26" s="12"/>
      <c r="AHX26" s="12"/>
      <c r="AHY26" s="12"/>
      <c r="AHZ26" s="12"/>
      <c r="AIA26" s="12"/>
      <c r="AIB26" s="12"/>
      <c r="AIC26" s="12"/>
      <c r="AID26" s="12"/>
      <c r="AIE26" s="12"/>
      <c r="AIF26" s="12"/>
      <c r="AIG26" s="12"/>
      <c r="AIH26" s="12"/>
      <c r="AII26" s="12"/>
      <c r="AIJ26" s="12"/>
      <c r="AIK26" s="12"/>
      <c r="AIL26" s="12"/>
      <c r="AIM26" s="12"/>
      <c r="AIN26" s="12"/>
      <c r="AIO26" s="12"/>
      <c r="AIP26" s="12"/>
      <c r="AIQ26" s="12"/>
      <c r="AIR26" s="12"/>
      <c r="AIS26" s="12"/>
      <c r="AIT26" s="12"/>
      <c r="AIU26" s="12"/>
      <c r="AIV26" s="12"/>
      <c r="AIW26" s="12"/>
      <c r="AIX26" s="12"/>
      <c r="AIY26" s="12"/>
      <c r="AIZ26" s="12"/>
      <c r="AJA26" s="12"/>
      <c r="AJB26" s="12"/>
      <c r="AJC26" s="12"/>
      <c r="AJD26" s="12"/>
      <c r="AJE26" s="12"/>
      <c r="AJF26" s="12"/>
      <c r="AJG26" s="12"/>
      <c r="AJH26" s="12"/>
      <c r="AJI26" s="12"/>
      <c r="AJJ26" s="12"/>
      <c r="AJK26" s="12"/>
      <c r="AJL26" s="12"/>
      <c r="AJM26" s="12"/>
      <c r="AJN26" s="12"/>
      <c r="AJO26" s="12"/>
      <c r="AJP26" s="12"/>
      <c r="AJQ26" s="12"/>
      <c r="AJR26" s="12"/>
      <c r="AJS26" s="12"/>
      <c r="AJT26" s="12"/>
      <c r="AJU26" s="12"/>
      <c r="AJV26" s="12"/>
      <c r="AJW26" s="12"/>
      <c r="AJX26" s="12"/>
      <c r="AJY26" s="12"/>
      <c r="AJZ26" s="12"/>
      <c r="AKA26" s="12"/>
      <c r="AKB26" s="12"/>
      <c r="AKC26" s="12"/>
      <c r="AKD26" s="12"/>
      <c r="AKE26" s="12"/>
      <c r="AKF26" s="12"/>
      <c r="AKG26" s="12"/>
      <c r="AKH26" s="12"/>
      <c r="AKI26" s="12"/>
      <c r="AKJ26" s="12"/>
      <c r="AKK26" s="12"/>
      <c r="AKL26" s="12"/>
      <c r="AKM26" s="12"/>
      <c r="AKN26" s="12"/>
      <c r="AKO26" s="12"/>
      <c r="AKP26" s="12"/>
      <c r="AKQ26" s="12"/>
      <c r="AKR26" s="12"/>
      <c r="AKS26" s="12"/>
      <c r="AKT26" s="12"/>
      <c r="AKU26" s="12"/>
      <c r="AKV26" s="12"/>
      <c r="AKW26" s="12"/>
      <c r="AKX26" s="12"/>
      <c r="AKY26" s="12"/>
      <c r="AKZ26" s="12"/>
      <c r="ALA26" s="12"/>
      <c r="ALB26" s="12"/>
      <c r="ALC26" s="12"/>
      <c r="ALD26" s="12"/>
      <c r="ALE26" s="12"/>
      <c r="ALF26" s="12"/>
      <c r="ALG26" s="12"/>
      <c r="ALH26" s="12"/>
      <c r="ALI26" s="12"/>
      <c r="ALJ26" s="12"/>
      <c r="ALK26" s="12"/>
      <c r="ALL26" s="12"/>
      <c r="ALM26" s="12"/>
      <c r="ALN26" s="12"/>
      <c r="ALO26" s="12"/>
      <c r="ALP26" s="12"/>
      <c r="ALQ26" s="12"/>
      <c r="ALR26" s="12"/>
      <c r="ALS26" s="12"/>
      <c r="ALT26" s="12"/>
      <c r="ALU26" s="12"/>
      <c r="ALV26" s="12"/>
      <c r="ALW26" s="12"/>
      <c r="ALX26" s="12"/>
      <c r="ALY26" s="12"/>
      <c r="ALZ26" s="12"/>
      <c r="AMA26" s="12"/>
      <c r="AMB26" s="12"/>
      <c r="AMC26" s="12"/>
      <c r="AMD26" s="12"/>
      <c r="AME26" s="12"/>
      <c r="AMF26" s="12"/>
      <c r="AMG26" s="12"/>
      <c r="AMH26" s="12"/>
      <c r="AMI26" s="12"/>
      <c r="AMJ26" s="12"/>
      <c r="AMK26" s="12"/>
      <c r="AML26" s="12"/>
      <c r="AMM26" s="12"/>
    </row>
    <row r="27" spans="1:1027" ht="19.75" customHeight="1" x14ac:dyDescent="0.2">
      <c r="A27" s="24">
        <v>25</v>
      </c>
      <c r="B27" s="22" t="s">
        <v>38</v>
      </c>
      <c r="C27" s="22" t="s">
        <v>39</v>
      </c>
      <c r="D27" s="41">
        <v>8921</v>
      </c>
      <c r="E27" s="41" t="s">
        <v>8</v>
      </c>
      <c r="F27" s="41" t="s">
        <v>50</v>
      </c>
      <c r="G27" s="63">
        <f>19*1.2</f>
        <v>22.8</v>
      </c>
      <c r="H27" s="59">
        <v>31.2</v>
      </c>
      <c r="I27" s="60"/>
      <c r="J27" s="61">
        <f>30*1.2</f>
        <v>36</v>
      </c>
      <c r="K27" s="62">
        <f>G27+H27+I27+J27</f>
        <v>90</v>
      </c>
    </row>
    <row r="28" spans="1:1027" ht="19.75" customHeight="1" x14ac:dyDescent="0.2">
      <c r="A28" s="24">
        <v>26</v>
      </c>
      <c r="B28" s="22" t="s">
        <v>96</v>
      </c>
      <c r="C28" s="22" t="s">
        <v>97</v>
      </c>
      <c r="D28" s="41">
        <v>8452</v>
      </c>
      <c r="E28" s="41" t="s">
        <v>10</v>
      </c>
      <c r="F28" s="41" t="s">
        <v>98</v>
      </c>
      <c r="G28" s="69"/>
      <c r="H28" s="59"/>
      <c r="I28" s="60">
        <f>55*1.45</f>
        <v>79.75</v>
      </c>
      <c r="J28" s="61">
        <v>0</v>
      </c>
      <c r="K28" s="62">
        <f>G28+H28+I28+J28</f>
        <v>79.75</v>
      </c>
    </row>
    <row r="29" spans="1:1027" ht="19.75" customHeight="1" x14ac:dyDescent="0.2">
      <c r="A29" s="24">
        <v>27</v>
      </c>
      <c r="B29" s="27" t="s">
        <v>29</v>
      </c>
      <c r="C29" s="27" t="s">
        <v>30</v>
      </c>
      <c r="D29" s="41">
        <v>8911</v>
      </c>
      <c r="E29" s="41" t="s">
        <v>5</v>
      </c>
      <c r="F29" s="41" t="s">
        <v>47</v>
      </c>
      <c r="G29" s="63">
        <f>38*1.1</f>
        <v>41.800000000000004</v>
      </c>
      <c r="H29" s="59">
        <v>37.4</v>
      </c>
      <c r="I29" s="60"/>
      <c r="J29" s="61">
        <v>0</v>
      </c>
      <c r="K29" s="62">
        <f>G29+H29+I29+J29</f>
        <v>79.2</v>
      </c>
    </row>
    <row r="30" spans="1:1027" ht="19.75" customHeight="1" x14ac:dyDescent="0.2">
      <c r="A30" s="24">
        <v>28</v>
      </c>
      <c r="B30" s="28" t="s">
        <v>69</v>
      </c>
      <c r="C30" s="28" t="s">
        <v>35</v>
      </c>
      <c r="D30" s="39">
        <v>10536</v>
      </c>
      <c r="E30" s="41" t="s">
        <v>10</v>
      </c>
      <c r="F30" s="41" t="s">
        <v>48</v>
      </c>
      <c r="G30" s="63">
        <f>15*1.45</f>
        <v>21.75</v>
      </c>
      <c r="H30" s="59"/>
      <c r="I30" s="60">
        <f>14*1.45</f>
        <v>20.3</v>
      </c>
      <c r="J30" s="61">
        <f>25.5*1.45</f>
        <v>36.975000000000001</v>
      </c>
      <c r="K30" s="62">
        <f>G30+H30+I30+J30</f>
        <v>79.025000000000006</v>
      </c>
    </row>
    <row r="31" spans="1:1027" ht="19.75" customHeight="1" x14ac:dyDescent="0.2">
      <c r="A31" s="24">
        <v>29</v>
      </c>
      <c r="B31" s="22" t="s">
        <v>100</v>
      </c>
      <c r="C31" s="22" t="s">
        <v>91</v>
      </c>
      <c r="D31" s="41">
        <v>9206</v>
      </c>
      <c r="E31" s="41" t="s">
        <v>16</v>
      </c>
      <c r="F31" s="41" t="s">
        <v>48</v>
      </c>
      <c r="G31" s="69"/>
      <c r="H31" s="59"/>
      <c r="I31" s="60">
        <f>32*1.3</f>
        <v>41.6</v>
      </c>
      <c r="J31" s="61">
        <f>27*1.3</f>
        <v>35.1</v>
      </c>
      <c r="K31" s="62">
        <f>G31+H31+I31+J31</f>
        <v>76.7</v>
      </c>
    </row>
    <row r="32" spans="1:1027" ht="19.75" customHeight="1" x14ac:dyDescent="0.2">
      <c r="A32" s="24">
        <v>30</v>
      </c>
      <c r="B32" s="22" t="s">
        <v>106</v>
      </c>
      <c r="C32" s="22" t="s">
        <v>107</v>
      </c>
      <c r="D32" s="41">
        <v>9205</v>
      </c>
      <c r="E32" s="41" t="s">
        <v>16</v>
      </c>
      <c r="F32" s="41" t="s">
        <v>48</v>
      </c>
      <c r="G32" s="69"/>
      <c r="H32" s="59"/>
      <c r="I32" s="60">
        <f>23*1.3</f>
        <v>29.900000000000002</v>
      </c>
      <c r="J32" s="61">
        <f>33*1.3</f>
        <v>42.9</v>
      </c>
      <c r="K32" s="62">
        <f>G32+H32+I32+J32</f>
        <v>72.8</v>
      </c>
    </row>
    <row r="33" spans="1:11" ht="19.75" customHeight="1" x14ac:dyDescent="0.2">
      <c r="A33" s="24">
        <v>31</v>
      </c>
      <c r="B33" s="28" t="s">
        <v>40</v>
      </c>
      <c r="C33" s="28" t="s">
        <v>41</v>
      </c>
      <c r="D33" s="39">
        <v>9162</v>
      </c>
      <c r="E33" s="41" t="s">
        <v>16</v>
      </c>
      <c r="F33" s="41" t="s">
        <v>51</v>
      </c>
      <c r="G33" s="63">
        <f>22*1.6</f>
        <v>35.200000000000003</v>
      </c>
      <c r="H33" s="59">
        <v>31.2</v>
      </c>
      <c r="I33" s="60"/>
      <c r="J33" s="61">
        <v>0</v>
      </c>
      <c r="K33" s="62">
        <f>G33+H33+I33+J33</f>
        <v>66.400000000000006</v>
      </c>
    </row>
    <row r="34" spans="1:11" ht="19.75" customHeight="1" x14ac:dyDescent="0.2">
      <c r="A34" s="24">
        <v>32</v>
      </c>
      <c r="B34" s="28" t="s">
        <v>42</v>
      </c>
      <c r="C34" s="28" t="s">
        <v>43</v>
      </c>
      <c r="D34" s="42">
        <v>9212</v>
      </c>
      <c r="E34" s="41" t="s">
        <v>16</v>
      </c>
      <c r="F34" s="41" t="s">
        <v>51</v>
      </c>
      <c r="G34" s="63">
        <f>20*1.3</f>
        <v>26</v>
      </c>
      <c r="H34" s="59">
        <v>36.4</v>
      </c>
      <c r="I34" s="60"/>
      <c r="J34" s="61">
        <v>0</v>
      </c>
      <c r="K34" s="62">
        <f>G34+H34+I34+J34</f>
        <v>62.4</v>
      </c>
    </row>
    <row r="35" spans="1:11" ht="19.75" customHeight="1" x14ac:dyDescent="0.2">
      <c r="A35" s="24">
        <v>33</v>
      </c>
      <c r="B35" s="28" t="s">
        <v>64</v>
      </c>
      <c r="C35" s="28" t="s">
        <v>75</v>
      </c>
      <c r="D35" s="39">
        <v>8914</v>
      </c>
      <c r="E35" s="41" t="s">
        <v>8</v>
      </c>
      <c r="F35" s="41" t="s">
        <v>48</v>
      </c>
      <c r="G35" s="63">
        <f>50*1.2</f>
        <v>60</v>
      </c>
      <c r="H35" s="59"/>
      <c r="I35" s="60"/>
      <c r="J35" s="61">
        <v>0</v>
      </c>
      <c r="K35" s="62">
        <f>G35+H35+I35+J35</f>
        <v>60</v>
      </c>
    </row>
    <row r="36" spans="1:11" ht="19.75" customHeight="1" x14ac:dyDescent="0.2">
      <c r="A36" s="24">
        <v>34</v>
      </c>
      <c r="B36" s="22" t="s">
        <v>84</v>
      </c>
      <c r="C36" s="22" t="s">
        <v>85</v>
      </c>
      <c r="D36" s="41">
        <v>9399</v>
      </c>
      <c r="E36" s="41" t="s">
        <v>16</v>
      </c>
      <c r="F36" s="41" t="s">
        <v>49</v>
      </c>
      <c r="G36" s="69"/>
      <c r="H36" s="59">
        <v>29.9</v>
      </c>
      <c r="I36" s="60"/>
      <c r="J36" s="61">
        <f>19.5*1.3</f>
        <v>25.35</v>
      </c>
      <c r="K36" s="62">
        <f>G36+H36+I36+J36</f>
        <v>55.25</v>
      </c>
    </row>
    <row r="37" spans="1:11" ht="17" x14ac:dyDescent="0.2">
      <c r="A37" s="24">
        <v>35</v>
      </c>
      <c r="B37" s="22" t="s">
        <v>99</v>
      </c>
      <c r="C37" s="22" t="s">
        <v>87</v>
      </c>
      <c r="D37" s="41">
        <v>8690</v>
      </c>
      <c r="E37" s="41" t="s">
        <v>5</v>
      </c>
      <c r="F37" s="41"/>
      <c r="G37" s="69"/>
      <c r="H37" s="59"/>
      <c r="I37" s="60">
        <f>50*1.1</f>
        <v>55.000000000000007</v>
      </c>
      <c r="J37" s="61">
        <v>0</v>
      </c>
      <c r="K37" s="62">
        <f>G37+H37+I37+J37</f>
        <v>55.000000000000007</v>
      </c>
    </row>
    <row r="38" spans="1:11" ht="17" x14ac:dyDescent="0.2">
      <c r="A38" s="24">
        <v>36</v>
      </c>
      <c r="B38" s="22" t="s">
        <v>68</v>
      </c>
      <c r="C38" s="22" t="s">
        <v>109</v>
      </c>
      <c r="D38" s="41">
        <v>9452</v>
      </c>
      <c r="E38" s="41" t="s">
        <v>8</v>
      </c>
      <c r="F38" s="41" t="s">
        <v>148</v>
      </c>
      <c r="G38" s="69"/>
      <c r="H38" s="59"/>
      <c r="I38" s="60">
        <v>21</v>
      </c>
      <c r="J38" s="61">
        <f>27*1.2</f>
        <v>32.4</v>
      </c>
      <c r="K38" s="62">
        <f>G38+H38+I38+J38</f>
        <v>53.4</v>
      </c>
    </row>
    <row r="39" spans="1:11" ht="17" x14ac:dyDescent="0.2">
      <c r="A39" s="24">
        <v>37</v>
      </c>
      <c r="B39" s="27" t="s">
        <v>68</v>
      </c>
      <c r="C39" s="27" t="s">
        <v>39</v>
      </c>
      <c r="D39" s="41">
        <v>9453</v>
      </c>
      <c r="E39" s="41" t="s">
        <v>6</v>
      </c>
      <c r="F39" s="41" t="s">
        <v>48</v>
      </c>
      <c r="G39" s="63">
        <f>17</f>
        <v>17</v>
      </c>
      <c r="H39" s="59"/>
      <c r="I39" s="60">
        <v>13</v>
      </c>
      <c r="J39" s="61">
        <v>18</v>
      </c>
      <c r="K39" s="62">
        <f>G39+H39+I39+J39</f>
        <v>48</v>
      </c>
    </row>
    <row r="40" spans="1:11" ht="17" x14ac:dyDescent="0.2">
      <c r="A40" s="24">
        <v>38</v>
      </c>
      <c r="B40" s="47" t="s">
        <v>143</v>
      </c>
      <c r="C40" s="47" t="s">
        <v>144</v>
      </c>
      <c r="D40" s="52">
        <v>8993</v>
      </c>
      <c r="E40" s="52" t="s">
        <v>10</v>
      </c>
      <c r="F40" s="52" t="s">
        <v>50</v>
      </c>
      <c r="G40" s="70"/>
      <c r="H40" s="71"/>
      <c r="I40" s="72"/>
      <c r="J40" s="73">
        <f>31.5*1.45</f>
        <v>45.674999999999997</v>
      </c>
      <c r="K40" s="62">
        <f>G40+H40+I40+J40</f>
        <v>45.674999999999997</v>
      </c>
    </row>
    <row r="41" spans="1:11" ht="17" x14ac:dyDescent="0.2">
      <c r="A41" s="24">
        <v>39</v>
      </c>
      <c r="B41" s="22" t="s">
        <v>113</v>
      </c>
      <c r="C41" s="22" t="s">
        <v>114</v>
      </c>
      <c r="D41" s="41">
        <v>10666</v>
      </c>
      <c r="E41" s="41" t="s">
        <v>10</v>
      </c>
      <c r="F41" s="41" t="s">
        <v>50</v>
      </c>
      <c r="G41" s="69"/>
      <c r="H41" s="59"/>
      <c r="I41" s="60">
        <f>17*1.45</f>
        <v>24.65</v>
      </c>
      <c r="J41" s="61">
        <f>13.2*1.45</f>
        <v>19.139999999999997</v>
      </c>
      <c r="K41" s="62">
        <f>G41+H41+I41+J41</f>
        <v>43.789999999999992</v>
      </c>
    </row>
    <row r="42" spans="1:11" ht="17" x14ac:dyDescent="0.2">
      <c r="A42" s="24">
        <v>40</v>
      </c>
      <c r="B42" s="28" t="s">
        <v>18</v>
      </c>
      <c r="C42" s="28" t="s">
        <v>39</v>
      </c>
      <c r="D42" s="42">
        <v>9396</v>
      </c>
      <c r="E42" s="41" t="s">
        <v>10</v>
      </c>
      <c r="F42" s="41" t="s">
        <v>49</v>
      </c>
      <c r="G42" s="63">
        <f>12*1.45</f>
        <v>17.399999999999999</v>
      </c>
      <c r="H42" s="59"/>
      <c r="I42" s="60"/>
      <c r="J42" s="61">
        <f>15*1.45</f>
        <v>21.75</v>
      </c>
      <c r="K42" s="62">
        <f>G42+H42+I42+J42</f>
        <v>39.15</v>
      </c>
    </row>
    <row r="43" spans="1:11" ht="17" x14ac:dyDescent="0.2">
      <c r="A43" s="24">
        <v>41</v>
      </c>
      <c r="B43" s="22" t="s">
        <v>103</v>
      </c>
      <c r="C43" s="22" t="s">
        <v>102</v>
      </c>
      <c r="D43" s="41">
        <v>8987</v>
      </c>
      <c r="E43" s="41" t="s">
        <v>10</v>
      </c>
      <c r="F43" s="41" t="s">
        <v>98</v>
      </c>
      <c r="G43" s="69"/>
      <c r="H43" s="59"/>
      <c r="I43" s="60">
        <f>24*1.45</f>
        <v>34.799999999999997</v>
      </c>
      <c r="J43" s="61">
        <v>0</v>
      </c>
      <c r="K43" s="62">
        <f>G43+H43+I43+J43</f>
        <v>34.799999999999997</v>
      </c>
    </row>
    <row r="44" spans="1:11" ht="17" x14ac:dyDescent="0.2">
      <c r="A44" s="24">
        <v>42</v>
      </c>
      <c r="B44" s="47" t="s">
        <v>53</v>
      </c>
      <c r="C44" s="47" t="s">
        <v>39</v>
      </c>
      <c r="D44" s="52">
        <v>10584</v>
      </c>
      <c r="E44" s="52" t="s">
        <v>10</v>
      </c>
      <c r="F44" s="52" t="s">
        <v>47</v>
      </c>
      <c r="G44" s="70"/>
      <c r="H44" s="71"/>
      <c r="I44" s="72"/>
      <c r="J44" s="73">
        <f>24*1.45</f>
        <v>34.799999999999997</v>
      </c>
      <c r="K44" s="62">
        <f>G44+H44+I44+J44</f>
        <v>34.799999999999997</v>
      </c>
    </row>
    <row r="45" spans="1:11" ht="17" x14ac:dyDescent="0.2">
      <c r="A45" s="24">
        <v>43</v>
      </c>
      <c r="B45" s="22" t="s">
        <v>104</v>
      </c>
      <c r="C45" s="22" t="s">
        <v>105</v>
      </c>
      <c r="D45" s="41">
        <v>9247</v>
      </c>
      <c r="E45" s="41" t="s">
        <v>16</v>
      </c>
      <c r="F45" s="41"/>
      <c r="G45" s="69"/>
      <c r="H45" s="59"/>
      <c r="I45" s="60">
        <f>26*1.3</f>
        <v>33.800000000000004</v>
      </c>
      <c r="J45" s="61">
        <v>0</v>
      </c>
      <c r="K45" s="62">
        <f>G45+H45+I45+J45</f>
        <v>33.800000000000004</v>
      </c>
    </row>
    <row r="46" spans="1:11" ht="17" x14ac:dyDescent="0.2">
      <c r="A46" s="24">
        <v>44</v>
      </c>
      <c r="B46" s="22" t="s">
        <v>101</v>
      </c>
      <c r="C46" s="22" t="s">
        <v>102</v>
      </c>
      <c r="D46" s="41">
        <v>8706</v>
      </c>
      <c r="E46" s="41" t="s">
        <v>8</v>
      </c>
      <c r="F46" s="41"/>
      <c r="G46" s="69"/>
      <c r="H46" s="59"/>
      <c r="I46" s="60">
        <f>28*1.2</f>
        <v>33.6</v>
      </c>
      <c r="J46" s="61">
        <v>0</v>
      </c>
      <c r="K46" s="62">
        <f>G46+H46+I46+J46</f>
        <v>33.6</v>
      </c>
    </row>
    <row r="47" spans="1:11" ht="17" x14ac:dyDescent="0.2">
      <c r="A47" s="24">
        <v>45</v>
      </c>
      <c r="B47" s="47" t="s">
        <v>145</v>
      </c>
      <c r="C47" s="47" t="s">
        <v>35</v>
      </c>
      <c r="D47" s="52">
        <v>8500</v>
      </c>
      <c r="E47" s="52" t="s">
        <v>10</v>
      </c>
      <c r="F47" s="52" t="s">
        <v>47</v>
      </c>
      <c r="G47" s="70"/>
      <c r="H47" s="71"/>
      <c r="I47" s="72"/>
      <c r="J47" s="73">
        <f>22.5*1.45</f>
        <v>32.625</v>
      </c>
      <c r="K47" s="62">
        <f>G47+H47+I47+J47</f>
        <v>32.625</v>
      </c>
    </row>
    <row r="48" spans="1:11" ht="17" x14ac:dyDescent="0.2">
      <c r="A48" s="24">
        <v>46</v>
      </c>
      <c r="B48" s="22" t="s">
        <v>108</v>
      </c>
      <c r="C48" s="22" t="s">
        <v>28</v>
      </c>
      <c r="D48" s="41">
        <v>10396</v>
      </c>
      <c r="E48" s="41" t="s">
        <v>10</v>
      </c>
      <c r="F48" s="41"/>
      <c r="G48" s="69"/>
      <c r="H48" s="59"/>
      <c r="I48" s="60">
        <f>22*1.45</f>
        <v>31.9</v>
      </c>
      <c r="J48" s="61">
        <v>0</v>
      </c>
      <c r="K48" s="62">
        <f>G48+H48+I48+J48</f>
        <v>31.9</v>
      </c>
    </row>
    <row r="49" spans="1:11" ht="17" x14ac:dyDescent="0.2">
      <c r="A49" s="24">
        <v>47</v>
      </c>
      <c r="B49" s="27" t="s">
        <v>27</v>
      </c>
      <c r="C49" s="27" t="s">
        <v>28</v>
      </c>
      <c r="D49" s="41">
        <v>8880</v>
      </c>
      <c r="E49" s="41" t="s">
        <v>10</v>
      </c>
      <c r="F49" s="41" t="s">
        <v>47</v>
      </c>
      <c r="G49" s="63">
        <f>21*1.45</f>
        <v>30.45</v>
      </c>
      <c r="H49" s="59"/>
      <c r="I49" s="60"/>
      <c r="J49" s="61">
        <v>0</v>
      </c>
      <c r="K49" s="62">
        <f>G49+H49+I49+J49</f>
        <v>30.45</v>
      </c>
    </row>
    <row r="50" spans="1:11" ht="17" x14ac:dyDescent="0.2">
      <c r="A50" s="24">
        <v>48</v>
      </c>
      <c r="B50" s="22" t="s">
        <v>88</v>
      </c>
      <c r="C50" s="22" t="s">
        <v>89</v>
      </c>
      <c r="D50" s="41">
        <v>10578</v>
      </c>
      <c r="E50" s="41" t="s">
        <v>10</v>
      </c>
      <c r="F50" s="41" t="s">
        <v>49</v>
      </c>
      <c r="G50" s="69"/>
      <c r="H50" s="59">
        <v>30.45</v>
      </c>
      <c r="I50" s="60"/>
      <c r="J50" s="61">
        <v>0</v>
      </c>
      <c r="K50" s="62">
        <f>G50+H50+I50+J50</f>
        <v>30.45</v>
      </c>
    </row>
    <row r="51" spans="1:11" ht="17" x14ac:dyDescent="0.2">
      <c r="A51" s="24">
        <v>49</v>
      </c>
      <c r="B51" s="22" t="s">
        <v>92</v>
      </c>
      <c r="C51" s="22" t="s">
        <v>93</v>
      </c>
      <c r="D51" s="41">
        <v>9400</v>
      </c>
      <c r="E51" s="41" t="s">
        <v>25</v>
      </c>
      <c r="F51" s="41" t="s">
        <v>49</v>
      </c>
      <c r="G51" s="69"/>
      <c r="H51" s="59">
        <v>28.8</v>
      </c>
      <c r="I51" s="60"/>
      <c r="J51" s="61">
        <v>0</v>
      </c>
      <c r="K51" s="62">
        <f>G51+H51+I51+J51</f>
        <v>28.8</v>
      </c>
    </row>
    <row r="52" spans="1:11" ht="17" x14ac:dyDescent="0.2">
      <c r="A52" s="24">
        <v>50</v>
      </c>
      <c r="B52" s="27" t="s">
        <v>65</v>
      </c>
      <c r="C52" s="27" t="s">
        <v>77</v>
      </c>
      <c r="D52" s="41">
        <v>10558</v>
      </c>
      <c r="E52" s="41" t="s">
        <v>74</v>
      </c>
      <c r="F52" s="41" t="s">
        <v>73</v>
      </c>
      <c r="G52" s="63">
        <f>30*0.95</f>
        <v>28.5</v>
      </c>
      <c r="H52" s="59"/>
      <c r="I52" s="60"/>
      <c r="J52" s="61">
        <v>0</v>
      </c>
      <c r="K52" s="62">
        <f>G52+H52+I52+J52</f>
        <v>28.5</v>
      </c>
    </row>
    <row r="53" spans="1:11" ht="17" x14ac:dyDescent="0.2">
      <c r="A53" s="24">
        <v>51</v>
      </c>
      <c r="B53" s="22" t="s">
        <v>86</v>
      </c>
      <c r="C53" s="22" t="s">
        <v>87</v>
      </c>
      <c r="D53" s="41">
        <v>9437</v>
      </c>
      <c r="E53" s="41" t="s">
        <v>5</v>
      </c>
      <c r="F53" s="41" t="s">
        <v>49</v>
      </c>
      <c r="G53" s="69"/>
      <c r="H53" s="59">
        <v>24.2</v>
      </c>
      <c r="I53" s="60"/>
      <c r="J53" s="61">
        <v>0</v>
      </c>
      <c r="K53" s="62">
        <f>G53+H53+I53+J53</f>
        <v>24.2</v>
      </c>
    </row>
    <row r="54" spans="1:11" ht="17" x14ac:dyDescent="0.2">
      <c r="A54" s="24">
        <v>52</v>
      </c>
      <c r="B54" s="22" t="s">
        <v>112</v>
      </c>
      <c r="C54" s="22" t="s">
        <v>115</v>
      </c>
      <c r="D54" s="41">
        <v>8958</v>
      </c>
      <c r="E54" s="41" t="s">
        <v>16</v>
      </c>
      <c r="F54" s="41"/>
      <c r="G54" s="69"/>
      <c r="H54" s="59"/>
      <c r="I54" s="60">
        <f>18*1.3</f>
        <v>23.400000000000002</v>
      </c>
      <c r="J54" s="61">
        <v>0</v>
      </c>
      <c r="K54" s="62">
        <f>G54+H54+I54+J54</f>
        <v>23.400000000000002</v>
      </c>
    </row>
    <row r="55" spans="1:11" ht="17" x14ac:dyDescent="0.2">
      <c r="A55" s="24">
        <v>53</v>
      </c>
      <c r="B55" s="22" t="s">
        <v>90</v>
      </c>
      <c r="C55" s="22" t="s">
        <v>91</v>
      </c>
      <c r="D55" s="41">
        <v>10579</v>
      </c>
      <c r="E55" s="41" t="s">
        <v>5</v>
      </c>
      <c r="F55" s="41" t="s">
        <v>49</v>
      </c>
      <c r="G55" s="69"/>
      <c r="H55" s="59">
        <v>22</v>
      </c>
      <c r="I55" s="60"/>
      <c r="J55" s="61">
        <v>0</v>
      </c>
      <c r="K55" s="62">
        <f>G55+H55+I55+J55</f>
        <v>22</v>
      </c>
    </row>
    <row r="56" spans="1:11" ht="17" x14ac:dyDescent="0.2">
      <c r="A56" s="24">
        <v>54</v>
      </c>
      <c r="B56" s="22" t="s">
        <v>110</v>
      </c>
      <c r="C56" s="22" t="s">
        <v>111</v>
      </c>
      <c r="D56" s="41">
        <v>9421</v>
      </c>
      <c r="E56" s="41" t="s">
        <v>5</v>
      </c>
      <c r="F56" s="41"/>
      <c r="G56" s="69"/>
      <c r="H56" s="59"/>
      <c r="I56" s="60">
        <f>20*1.1</f>
        <v>22</v>
      </c>
      <c r="J56" s="61">
        <v>0</v>
      </c>
      <c r="K56" s="62">
        <f>G56+H56+I56+J56</f>
        <v>22</v>
      </c>
    </row>
    <row r="57" spans="1:11" ht="17" x14ac:dyDescent="0.2">
      <c r="A57" s="24">
        <v>55</v>
      </c>
      <c r="B57" s="28" t="s">
        <v>66</v>
      </c>
      <c r="C57" s="28" t="s">
        <v>67</v>
      </c>
      <c r="D57" s="39">
        <v>10562</v>
      </c>
      <c r="E57" s="41" t="s">
        <v>5</v>
      </c>
      <c r="F57" s="41" t="s">
        <v>73</v>
      </c>
      <c r="G57" s="63">
        <f>18*1.1</f>
        <v>19.8</v>
      </c>
      <c r="H57" s="59"/>
      <c r="I57" s="60"/>
      <c r="J57" s="61">
        <v>0</v>
      </c>
      <c r="K57" s="62">
        <f>G57+H57+I57+J57</f>
        <v>19.8</v>
      </c>
    </row>
    <row r="58" spans="1:11" ht="17" x14ac:dyDescent="0.2">
      <c r="A58" s="24">
        <v>56</v>
      </c>
      <c r="B58" s="28" t="s">
        <v>36</v>
      </c>
      <c r="C58" s="28" t="s">
        <v>37</v>
      </c>
      <c r="D58" s="39">
        <v>8487</v>
      </c>
      <c r="E58" s="41" t="s">
        <v>10</v>
      </c>
      <c r="F58" s="41" t="s">
        <v>47</v>
      </c>
      <c r="G58" s="63">
        <f>13*1.45</f>
        <v>18.849999999999998</v>
      </c>
      <c r="H58" s="59"/>
      <c r="I58" s="60"/>
      <c r="J58" s="61">
        <v>0</v>
      </c>
      <c r="K58" s="62">
        <f>G58+H58+I58+J58</f>
        <v>18.849999999999998</v>
      </c>
    </row>
    <row r="59" spans="1:11" ht="17" x14ac:dyDescent="0.2">
      <c r="A59" s="29">
        <v>57</v>
      </c>
      <c r="B59" s="51" t="s">
        <v>135</v>
      </c>
      <c r="C59" s="51" t="s">
        <v>136</v>
      </c>
      <c r="D59" s="56"/>
      <c r="E59" s="56" t="s">
        <v>8</v>
      </c>
      <c r="F59" s="56" t="s">
        <v>50</v>
      </c>
      <c r="G59" s="74"/>
      <c r="H59" s="75"/>
      <c r="I59" s="76"/>
      <c r="J59" s="77">
        <f>12*1.45</f>
        <v>17.399999999999999</v>
      </c>
      <c r="K59" s="78">
        <f>G59+H59+I59+J59</f>
        <v>17.399999999999999</v>
      </c>
    </row>
    <row r="60" spans="1:11" ht="17" x14ac:dyDescent="0.2">
      <c r="A60" s="30">
        <v>58</v>
      </c>
      <c r="B60" s="57" t="s">
        <v>146</v>
      </c>
      <c r="C60" s="57" t="s">
        <v>147</v>
      </c>
      <c r="D60" s="58"/>
      <c r="E60" s="58" t="s">
        <v>25</v>
      </c>
      <c r="F60" s="58" t="s">
        <v>48</v>
      </c>
      <c r="G60" s="79"/>
      <c r="H60" s="80"/>
      <c r="I60" s="81"/>
      <c r="J60" s="82">
        <f>10.5*1.6</f>
        <v>16.8</v>
      </c>
      <c r="K60" s="83">
        <f>G60+H60+I60+J60</f>
        <v>16.8</v>
      </c>
    </row>
    <row r="61" spans="1:11" ht="17" x14ac:dyDescent="0.2">
      <c r="A61" s="31">
        <v>59</v>
      </c>
      <c r="B61" s="50" t="s">
        <v>116</v>
      </c>
      <c r="C61" s="50" t="s">
        <v>117</v>
      </c>
      <c r="D61" s="55">
        <v>9414</v>
      </c>
      <c r="E61" s="55" t="s">
        <v>16</v>
      </c>
      <c r="F61" s="55"/>
      <c r="G61" s="84"/>
      <c r="H61" s="85"/>
      <c r="I61" s="86">
        <v>16</v>
      </c>
      <c r="J61" s="87">
        <v>0</v>
      </c>
      <c r="K61" s="83">
        <f>G61+H61+I61+J61</f>
        <v>16</v>
      </c>
    </row>
    <row r="62" spans="1:11" ht="17" x14ac:dyDescent="0.2">
      <c r="A62" s="32">
        <v>60</v>
      </c>
      <c r="B62" s="48" t="s">
        <v>121</v>
      </c>
      <c r="C62" s="48" t="s">
        <v>105</v>
      </c>
      <c r="D62" s="53">
        <v>9211</v>
      </c>
      <c r="E62" s="53" t="s">
        <v>16</v>
      </c>
      <c r="F62" s="53"/>
      <c r="G62" s="113"/>
      <c r="H62" s="88"/>
      <c r="I62" s="89">
        <f>12*1.3</f>
        <v>15.600000000000001</v>
      </c>
      <c r="J62" s="90">
        <v>0</v>
      </c>
      <c r="K62" s="83">
        <f>G62+H62+I62+J62</f>
        <v>15.600000000000001</v>
      </c>
    </row>
    <row r="63" spans="1:11" ht="17" x14ac:dyDescent="0.2">
      <c r="A63" s="33">
        <v>61</v>
      </c>
      <c r="B63" s="49" t="s">
        <v>118</v>
      </c>
      <c r="C63" s="49" t="s">
        <v>119</v>
      </c>
      <c r="D63" s="54">
        <v>9070</v>
      </c>
      <c r="E63" s="54" t="s">
        <v>6</v>
      </c>
      <c r="F63" s="54"/>
      <c r="G63" s="102"/>
      <c r="H63" s="96"/>
      <c r="I63" s="97">
        <v>15</v>
      </c>
      <c r="J63" s="94">
        <v>0</v>
      </c>
      <c r="K63" s="83">
        <f>G63+H63+I63+J63</f>
        <v>15</v>
      </c>
    </row>
    <row r="64" spans="1:11" ht="17" x14ac:dyDescent="0.2">
      <c r="A64" s="33">
        <v>62</v>
      </c>
      <c r="B64" s="49" t="s">
        <v>122</v>
      </c>
      <c r="C64" s="49" t="s">
        <v>123</v>
      </c>
      <c r="D64" s="54">
        <v>10652</v>
      </c>
      <c r="E64" s="54" t="s">
        <v>10</v>
      </c>
      <c r="F64" s="54"/>
      <c r="G64" s="91"/>
      <c r="H64" s="92"/>
      <c r="I64" s="93">
        <f>10*1.45</f>
        <v>14.5</v>
      </c>
      <c r="J64" s="94">
        <v>0</v>
      </c>
      <c r="K64" s="83">
        <f>G64+H64+I64+J64</f>
        <v>14.5</v>
      </c>
    </row>
    <row r="65" spans="1:11" ht="17" x14ac:dyDescent="0.2">
      <c r="A65" s="33">
        <v>63</v>
      </c>
      <c r="B65" s="23" t="s">
        <v>124</v>
      </c>
      <c r="C65" s="23" t="s">
        <v>127</v>
      </c>
      <c r="D65" s="43">
        <v>8713</v>
      </c>
      <c r="E65" s="43" t="s">
        <v>25</v>
      </c>
      <c r="F65" s="43"/>
      <c r="G65" s="98"/>
      <c r="H65" s="99"/>
      <c r="I65" s="100">
        <f>9*1.6</f>
        <v>14.4</v>
      </c>
      <c r="J65" s="101">
        <v>0</v>
      </c>
      <c r="K65" s="83">
        <f>G65+H65+I65+J65</f>
        <v>14.4</v>
      </c>
    </row>
    <row r="66" spans="1:11" ht="17" x14ac:dyDescent="0.2">
      <c r="A66" s="33">
        <v>64</v>
      </c>
      <c r="B66" s="49" t="s">
        <v>36</v>
      </c>
      <c r="C66" s="49" t="s">
        <v>26</v>
      </c>
      <c r="D66" s="54">
        <v>8486</v>
      </c>
      <c r="E66" s="54" t="s">
        <v>10</v>
      </c>
      <c r="F66" s="54" t="s">
        <v>47</v>
      </c>
      <c r="G66" s="95">
        <f>9*1.45</f>
        <v>13.049999999999999</v>
      </c>
      <c r="H66" s="96"/>
      <c r="I66" s="97"/>
      <c r="J66" s="94">
        <v>0</v>
      </c>
      <c r="K66" s="83">
        <f>G66+H66+I66+J66</f>
        <v>13.049999999999999</v>
      </c>
    </row>
    <row r="67" spans="1:11" ht="17" x14ac:dyDescent="0.2">
      <c r="A67" s="33">
        <v>65</v>
      </c>
      <c r="B67" s="49" t="s">
        <v>66</v>
      </c>
      <c r="C67" s="49" t="s">
        <v>30</v>
      </c>
      <c r="D67" s="54">
        <v>10561</v>
      </c>
      <c r="E67" s="54" t="s">
        <v>16</v>
      </c>
      <c r="F67" s="54" t="s">
        <v>73</v>
      </c>
      <c r="G67" s="95">
        <f>10*1.3</f>
        <v>13</v>
      </c>
      <c r="H67" s="96"/>
      <c r="I67" s="97"/>
      <c r="J67" s="94">
        <v>0</v>
      </c>
      <c r="K67" s="83">
        <f>G67+H67+I67+J67</f>
        <v>13</v>
      </c>
    </row>
    <row r="68" spans="1:11" ht="17" x14ac:dyDescent="0.2">
      <c r="A68" s="33">
        <v>66</v>
      </c>
      <c r="B68" s="23" t="s">
        <v>125</v>
      </c>
      <c r="C68" s="23" t="s">
        <v>128</v>
      </c>
      <c r="D68" s="43">
        <v>9325</v>
      </c>
      <c r="E68" s="43" t="s">
        <v>25</v>
      </c>
      <c r="F68" s="43"/>
      <c r="G68" s="98"/>
      <c r="H68" s="99"/>
      <c r="I68" s="100">
        <f>8*1.6</f>
        <v>12.8</v>
      </c>
      <c r="J68" s="101">
        <v>0</v>
      </c>
      <c r="K68" s="83">
        <f>G68+H68+I68+J68</f>
        <v>12.8</v>
      </c>
    </row>
    <row r="69" spans="1:11" ht="17" x14ac:dyDescent="0.2">
      <c r="A69" s="33">
        <v>67</v>
      </c>
      <c r="B69" s="23" t="s">
        <v>137</v>
      </c>
      <c r="C69" s="23" t="s">
        <v>138</v>
      </c>
      <c r="D69" s="43"/>
      <c r="E69" s="43" t="s">
        <v>25</v>
      </c>
      <c r="F69" s="43" t="s">
        <v>142</v>
      </c>
      <c r="G69" s="98"/>
      <c r="H69" s="99"/>
      <c r="I69" s="100"/>
      <c r="J69" s="101">
        <f>7.5*1.6</f>
        <v>12</v>
      </c>
      <c r="K69" s="83">
        <f>G69+H69+I69+J69</f>
        <v>12</v>
      </c>
    </row>
    <row r="70" spans="1:11" ht="17" x14ac:dyDescent="0.2">
      <c r="A70" s="33">
        <v>68</v>
      </c>
      <c r="B70" s="49" t="s">
        <v>120</v>
      </c>
      <c r="C70" s="49" t="s">
        <v>35</v>
      </c>
      <c r="D70" s="54">
        <v>10590</v>
      </c>
      <c r="E70" s="54" t="s">
        <v>6</v>
      </c>
      <c r="F70" s="54"/>
      <c r="G70" s="102"/>
      <c r="H70" s="96"/>
      <c r="I70" s="97">
        <v>11</v>
      </c>
      <c r="J70" s="94">
        <v>0</v>
      </c>
      <c r="K70" s="83">
        <f>G70+H70+I70+J70</f>
        <v>11</v>
      </c>
    </row>
    <row r="71" spans="1:11" ht="17" x14ac:dyDescent="0.2">
      <c r="A71" s="33">
        <v>69</v>
      </c>
      <c r="B71" s="23" t="s">
        <v>92</v>
      </c>
      <c r="C71" s="23" t="s">
        <v>93</v>
      </c>
      <c r="D71" s="43">
        <v>9400</v>
      </c>
      <c r="E71" s="43" t="s">
        <v>25</v>
      </c>
      <c r="F71" s="43"/>
      <c r="G71" s="98"/>
      <c r="H71" s="99"/>
      <c r="I71" s="100">
        <f>6*1.6</f>
        <v>9.6000000000000014</v>
      </c>
      <c r="J71" s="101">
        <v>0</v>
      </c>
      <c r="K71" s="83">
        <f>G71+H71+I71+J71</f>
        <v>9.6000000000000014</v>
      </c>
    </row>
    <row r="72" spans="1:11" ht="17" x14ac:dyDescent="0.2">
      <c r="A72" s="34">
        <v>70</v>
      </c>
      <c r="B72" s="36" t="s">
        <v>126</v>
      </c>
      <c r="C72" s="36" t="s">
        <v>129</v>
      </c>
      <c r="D72" s="44">
        <v>9202</v>
      </c>
      <c r="E72" s="44" t="s">
        <v>16</v>
      </c>
      <c r="F72" s="44"/>
      <c r="G72" s="103"/>
      <c r="H72" s="104"/>
      <c r="I72" s="105">
        <f>7*1.3</f>
        <v>9.1</v>
      </c>
      <c r="J72" s="106">
        <v>0</v>
      </c>
      <c r="K72" s="107">
        <f>G72+H72+I72+J72</f>
        <v>9.1</v>
      </c>
    </row>
    <row r="73" spans="1:11" ht="17" x14ac:dyDescent="0.2">
      <c r="A73" s="35">
        <v>71</v>
      </c>
      <c r="B73" s="37" t="s">
        <v>134</v>
      </c>
      <c r="C73" s="37" t="s">
        <v>109</v>
      </c>
      <c r="D73" s="45">
        <v>10528</v>
      </c>
      <c r="E73" s="45" t="s">
        <v>8</v>
      </c>
      <c r="F73" s="45" t="s">
        <v>50</v>
      </c>
      <c r="G73" s="108"/>
      <c r="H73" s="109"/>
      <c r="I73" s="110"/>
      <c r="J73" s="111">
        <v>9</v>
      </c>
      <c r="K73" s="112">
        <f>G73+H73+I73+J73</f>
        <v>9</v>
      </c>
    </row>
    <row r="74" spans="1:11" x14ac:dyDescent="0.2">
      <c r="K74" s="46"/>
    </row>
    <row r="75" spans="1:11" x14ac:dyDescent="0.2">
      <c r="K75" s="46"/>
    </row>
    <row r="76" spans="1:11" x14ac:dyDescent="0.2">
      <c r="K76" s="46"/>
    </row>
    <row r="77" spans="1:11" x14ac:dyDescent="0.2">
      <c r="K77" s="46"/>
    </row>
    <row r="78" spans="1:11" x14ac:dyDescent="0.2">
      <c r="K78" s="46"/>
    </row>
    <row r="79" spans="1:11" x14ac:dyDescent="0.2">
      <c r="K79" s="46"/>
    </row>
    <row r="80" spans="1:11" x14ac:dyDescent="0.2">
      <c r="K80" s="46"/>
    </row>
    <row r="81" spans="11:11" x14ac:dyDescent="0.2">
      <c r="K81" s="46"/>
    </row>
    <row r="82" spans="11:11" x14ac:dyDescent="0.2">
      <c r="K82" s="46"/>
    </row>
  </sheetData>
  <autoFilter ref="A2:AMM2" xr:uid="{4F687339-4093-2647-99FB-51FE57C55882}">
    <sortState xmlns:xlrd2="http://schemas.microsoft.com/office/spreadsheetml/2017/richdata2" ref="A3:AMM60">
      <sortCondition descending="1" ref="K2"/>
    </sortState>
  </autoFilter>
  <sortState xmlns:xlrd2="http://schemas.microsoft.com/office/spreadsheetml/2017/richdata2" ref="B3:K73">
    <sortCondition descending="1" ref="K3:K73"/>
  </sortState>
  <phoneticPr fontId="8" type="noConversion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MJST 2024_25_pořadí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Břeň</dc:creator>
  <cp:lastModifiedBy>Jan Břeň</cp:lastModifiedBy>
  <cp:lastPrinted>2025-02-07T19:05:46Z</cp:lastPrinted>
  <dcterms:created xsi:type="dcterms:W3CDTF">2024-11-16T08:14:23Z</dcterms:created>
  <dcterms:modified xsi:type="dcterms:W3CDTF">2026-06-04T07:39:08Z</dcterms:modified>
</cp:coreProperties>
</file>