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2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vojta/Desktop/"/>
    </mc:Choice>
  </mc:AlternateContent>
  <xr:revisionPtr revIDLastSave="0" documentId="13_ncr:1_{61F92B90-9256-FD45-8217-ED812003FC24}" xr6:coauthVersionLast="47" xr6:coauthVersionMax="47" xr10:uidLastSave="{00000000-0000-0000-0000-000000000000}"/>
  <bookViews>
    <workbookView xWindow="0" yWindow="0" windowWidth="28800" windowHeight="18000" xr2:uid="{7C64F7A3-DF6D-2740-A5E2-B8403838C44B}"/>
  </bookViews>
  <sheets>
    <sheet name="MJST 2024_25_pořadí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1" l="1"/>
  <c r="G5" i="1"/>
  <c r="G6" i="1"/>
  <c r="G4" i="1"/>
  <c r="G7" i="1"/>
  <c r="G9" i="1"/>
  <c r="G8" i="1"/>
  <c r="G14" i="1"/>
  <c r="G11" i="1"/>
  <c r="G13" i="1"/>
  <c r="G19" i="1"/>
  <c r="K15" i="1" s="1"/>
  <c r="G22" i="1"/>
  <c r="G17" i="1"/>
  <c r="G12" i="1"/>
  <c r="G15" i="1"/>
  <c r="G16" i="1"/>
  <c r="G20" i="1"/>
  <c r="G21" i="1"/>
  <c r="K22" i="1" s="1"/>
  <c r="G23" i="1"/>
  <c r="G25" i="1"/>
  <c r="G28" i="1"/>
  <c r="G31" i="1"/>
  <c r="G24" i="1"/>
  <c r="G27" i="1"/>
  <c r="G26" i="1"/>
  <c r="G29" i="1"/>
  <c r="G30" i="1"/>
  <c r="G32" i="1"/>
  <c r="K32" i="1" s="1"/>
  <c r="G34" i="1"/>
  <c r="G33" i="1"/>
  <c r="G35" i="1"/>
  <c r="K18" i="1"/>
  <c r="K16" i="1"/>
  <c r="G18" i="1"/>
  <c r="G10" i="1"/>
  <c r="K35" i="1"/>
  <c r="K19" i="1"/>
  <c r="K26" i="1"/>
  <c r="K13" i="1"/>
  <c r="K12" i="1" l="1"/>
  <c r="K34" i="1"/>
  <c r="K27" i="1"/>
  <c r="K30" i="1"/>
  <c r="K28" i="1"/>
  <c r="K33" i="1"/>
  <c r="K14" i="1"/>
  <c r="K31" i="1"/>
  <c r="K25" i="1"/>
  <c r="K29" i="1"/>
  <c r="K10" i="1"/>
  <c r="K24" i="1"/>
  <c r="K11" i="1"/>
  <c r="K17" i="1"/>
  <c r="K9" i="1"/>
  <c r="K7" i="1"/>
  <c r="K4" i="1"/>
  <c r="K3" i="1"/>
  <c r="K8" i="1"/>
  <c r="K5" i="1"/>
  <c r="K23" i="1"/>
  <c r="K21" i="1"/>
  <c r="K20" i="1"/>
  <c r="K6" i="1"/>
</calcChain>
</file>

<file path=xl/sharedStrings.xml><?xml version="1.0" encoding="utf-8"?>
<sst xmlns="http://schemas.openxmlformats.org/spreadsheetml/2006/main" count="144" uniqueCount="83">
  <si>
    <t>Pořadí</t>
  </si>
  <si>
    <t>Příjmení</t>
  </si>
  <si>
    <t>Jméno</t>
  </si>
  <si>
    <t>ID hráče</t>
  </si>
  <si>
    <t>Kategorie</t>
  </si>
  <si>
    <t>G15</t>
  </si>
  <si>
    <t>B15</t>
  </si>
  <si>
    <t>B17</t>
  </si>
  <si>
    <t>B13</t>
  </si>
  <si>
    <t>Tobiáš</t>
  </si>
  <si>
    <t>B11</t>
  </si>
  <si>
    <t>Petr</t>
  </si>
  <si>
    <t>Kachlíř</t>
  </si>
  <si>
    <t>Antonín</t>
  </si>
  <si>
    <t>Bendová</t>
  </si>
  <si>
    <t>Adéla</t>
  </si>
  <si>
    <t>G13</t>
  </si>
  <si>
    <t>Holman</t>
  </si>
  <si>
    <t>Štěpán</t>
  </si>
  <si>
    <t>Bořil</t>
  </si>
  <si>
    <t>Šopík</t>
  </si>
  <si>
    <t>Novosádová</t>
  </si>
  <si>
    <t>Klára</t>
  </si>
  <si>
    <t>Kašpařík</t>
  </si>
  <si>
    <t>Vojta</t>
  </si>
  <si>
    <t>G11</t>
  </si>
  <si>
    <t>Lukáš</t>
  </si>
  <si>
    <t>Studénka</t>
  </si>
  <si>
    <t>Kryštof</t>
  </si>
  <si>
    <t>Krejčířová</t>
  </si>
  <si>
    <t>Nella</t>
  </si>
  <si>
    <t>Branická</t>
  </si>
  <si>
    <t>Kašpaříková</t>
  </si>
  <si>
    <t>Linda</t>
  </si>
  <si>
    <t>Eduard</t>
  </si>
  <si>
    <t>Matyáš</t>
  </si>
  <si>
    <t>Knoflíček</t>
  </si>
  <si>
    <t>Tomáš</t>
  </si>
  <si>
    <t>Šácha</t>
  </si>
  <si>
    <t>Jakub</t>
  </si>
  <si>
    <t>Pravdová</t>
  </si>
  <si>
    <t>Soňa</t>
  </si>
  <si>
    <t>Heroková</t>
  </si>
  <si>
    <t>Alice</t>
  </si>
  <si>
    <t>Berková</t>
  </si>
  <si>
    <t>Mia</t>
  </si>
  <si>
    <t>Nová registrace, atd.</t>
  </si>
  <si>
    <t>Viktorka</t>
  </si>
  <si>
    <t>Fajne</t>
  </si>
  <si>
    <t>Morenda</t>
  </si>
  <si>
    <t>Slovácká</t>
  </si>
  <si>
    <t>Opava</t>
  </si>
  <si>
    <t>Zelenková</t>
  </si>
  <si>
    <t>Jaromij</t>
  </si>
  <si>
    <t>Alex</t>
  </si>
  <si>
    <t>Dubanovský</t>
  </si>
  <si>
    <t>Jitka</t>
  </si>
  <si>
    <t>Nevosád</t>
  </si>
  <si>
    <t>Viktor</t>
  </si>
  <si>
    <t>Jamná</t>
  </si>
  <si>
    <t>Aneta</t>
  </si>
  <si>
    <t xml:space="preserve">Koukola </t>
  </si>
  <si>
    <t xml:space="preserve">Thomas  </t>
  </si>
  <si>
    <t>Body do Moravské Tour za 1. kolo Brno 28.11.25</t>
  </si>
  <si>
    <t>Body do Moravské Tour za 2. kolo</t>
  </si>
  <si>
    <t>Body do Moravské Tour za 3. kolo</t>
  </si>
  <si>
    <t>Body za finálový turnaj</t>
  </si>
  <si>
    <t>Novosad</t>
  </si>
  <si>
    <t>Kopciuch</t>
  </si>
  <si>
    <t>Černoková</t>
  </si>
  <si>
    <t>Kottferová</t>
  </si>
  <si>
    <t>Sára</t>
  </si>
  <si>
    <t>Rudorfer</t>
  </si>
  <si>
    <t>Liďák</t>
  </si>
  <si>
    <t>Potribný</t>
  </si>
  <si>
    <t>Ondřej</t>
  </si>
  <si>
    <t>Body po přepočtu koeficientu do celkového pořadí tour 2025/2026</t>
  </si>
  <si>
    <t>Moravská juniorská squash tour 2025/2026 – společné redukované pořadí</t>
  </si>
  <si>
    <t>SVK</t>
  </si>
  <si>
    <t>G17</t>
  </si>
  <si>
    <t>Michael</t>
  </si>
  <si>
    <t>Jáchym</t>
  </si>
  <si>
    <t>Michaela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</si>
</sst>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color theme="1"/>
      <name val="Calibri"/>
      <family val="2"/>
      <charset val="238"/>
      <scheme val="minor"/>
    </font>
    <font>
      <sz val="10"/>
      <color rgb="FF000000"/>
      <name val="Helvetica Neue"/>
      <family val="2"/>
    </font>
    <font>
      <b/>
      <sz val="14"/>
      <color rgb="FF000000"/>
      <name val="Arial"/>
      <family val="2"/>
    </font>
    <font>
      <b/>
      <sz val="12"/>
      <color rgb="FF000000"/>
      <name val="Helvetica Neue"/>
      <family val="2"/>
    </font>
    <font>
      <b/>
      <sz val="12"/>
      <color rgb="FF000000"/>
      <name val="Arial"/>
      <family val="2"/>
    </font>
    <font>
      <b/>
      <sz val="11"/>
      <color rgb="FF000000"/>
      <name val="Arial"/>
      <family val="2"/>
    </font>
    <font>
      <sz val="12"/>
      <color rgb="FF000000"/>
      <name val="Helvetica Neue"/>
      <family val="2"/>
    </font>
    <font>
      <sz val="10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DBDBDB"/>
        <bgColor rgb="FFDBDBDB"/>
      </patternFill>
    </fill>
    <fill>
      <patternFill patternType="solid">
        <fgColor rgb="FFB4C6E7"/>
        <bgColor rgb="FFB4C6E7"/>
      </patternFill>
    </fill>
    <fill>
      <patternFill patternType="solid">
        <fgColor rgb="FFC6E0B4"/>
        <bgColor rgb="FFC6E0B4"/>
      </patternFill>
    </fill>
    <fill>
      <patternFill patternType="solid">
        <fgColor rgb="FFF8CBAD"/>
        <bgColor rgb="FFF8CBAD"/>
      </patternFill>
    </fill>
    <fill>
      <patternFill patternType="solid">
        <fgColor rgb="FFFFC000"/>
        <bgColor rgb="FFFFC000"/>
      </patternFill>
    </fill>
    <fill>
      <patternFill patternType="solid">
        <fgColor rgb="FFD9D9D9"/>
        <bgColor rgb="FFD9D9D9"/>
      </patternFill>
    </fill>
  </fills>
  <borders count="10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double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dotted">
        <color rgb="FF000000"/>
      </bottom>
      <diagonal/>
    </border>
    <border>
      <left style="thin">
        <color rgb="FF000000"/>
      </left>
      <right style="medium">
        <color rgb="FF000000"/>
      </right>
      <top style="double">
        <color rgb="FF000000"/>
      </top>
      <bottom style="dotted">
        <color rgb="FF000000"/>
      </bottom>
      <diagonal/>
    </border>
    <border>
      <left style="medium">
        <color rgb="FF000000"/>
      </left>
      <right style="thin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 style="medium">
        <color rgb="FF000000"/>
      </right>
      <top style="dotted">
        <color rgb="FF000000"/>
      </top>
      <bottom style="dotted">
        <color rgb="FF000000"/>
      </bottom>
      <diagonal/>
    </border>
  </borders>
  <cellStyleXfs count="2">
    <xf numFmtId="0" fontId="0" fillId="0" borderId="0"/>
    <xf numFmtId="0" fontId="1" fillId="0" borderId="0" applyNumberFormat="0" applyBorder="0" applyProtection="0">
      <alignment vertical="top" wrapText="1"/>
    </xf>
  </cellStyleXfs>
  <cellXfs count="50">
    <xf numFmtId="0" fontId="0" fillId="0" borderId="0" xfId="0"/>
    <xf numFmtId="49" fontId="2" fillId="0" borderId="1" xfId="1" applyNumberFormat="1" applyFont="1" applyBorder="1" applyAlignment="1">
      <alignment horizontal="left" vertical="center"/>
    </xf>
    <xf numFmtId="49" fontId="2" fillId="0" borderId="1" xfId="1" applyNumberFormat="1" applyFont="1" applyBorder="1" applyAlignment="1">
      <alignment vertical="top"/>
    </xf>
    <xf numFmtId="49" fontId="2" fillId="0" borderId="1" xfId="1" applyNumberFormat="1" applyFont="1" applyBorder="1" applyAlignment="1">
      <alignment horizontal="center" vertical="top"/>
    </xf>
    <xf numFmtId="0" fontId="2" fillId="0" borderId="1" xfId="1" applyFont="1" applyBorder="1" applyAlignment="1">
      <alignment horizontal="center" vertical="top" wrapText="1"/>
    </xf>
    <xf numFmtId="0" fontId="3" fillId="0" borderId="1" xfId="1" applyFont="1" applyBorder="1" applyAlignment="1">
      <alignment horizontal="center" vertical="top" wrapText="1"/>
    </xf>
    <xf numFmtId="0" fontId="1" fillId="0" borderId="0" xfId="1">
      <alignment vertical="top" wrapText="1"/>
    </xf>
    <xf numFmtId="49" fontId="4" fillId="0" borderId="2" xfId="1" applyNumberFormat="1" applyFont="1" applyBorder="1" applyAlignment="1">
      <alignment horizontal="center" vertical="top" wrapText="1"/>
    </xf>
    <xf numFmtId="49" fontId="4" fillId="0" borderId="3" xfId="1" applyNumberFormat="1" applyFont="1" applyBorder="1" applyAlignment="1">
      <alignment horizontal="center" vertical="top" wrapText="1"/>
    </xf>
    <xf numFmtId="0" fontId="5" fillId="6" borderId="4" xfId="1" applyFont="1" applyFill="1" applyBorder="1" applyAlignment="1">
      <alignment horizontal="center" vertical="top" wrapText="1"/>
    </xf>
    <xf numFmtId="0" fontId="0" fillId="0" borderId="0" xfId="1" applyFont="1" applyAlignment="1">
      <alignment horizontal="center" vertical="top" wrapText="1"/>
    </xf>
    <xf numFmtId="0" fontId="0" fillId="0" borderId="5" xfId="1" applyFont="1" applyBorder="1" applyAlignment="1">
      <alignment horizontal="left" vertical="center" wrapText="1" readingOrder="1"/>
    </xf>
    <xf numFmtId="0" fontId="0" fillId="0" borderId="5" xfId="1" applyFont="1" applyBorder="1" applyAlignment="1">
      <alignment horizontal="center" vertical="center" wrapText="1" readingOrder="1"/>
    </xf>
    <xf numFmtId="0" fontId="0" fillId="0" borderId="0" xfId="1" applyFont="1" applyAlignment="1">
      <alignment horizontal="center" vertical="center" wrapText="1"/>
    </xf>
    <xf numFmtId="0" fontId="0" fillId="0" borderId="7" xfId="1" applyFont="1" applyBorder="1" applyAlignment="1">
      <alignment horizontal="center" vertical="top" wrapText="1"/>
    </xf>
    <xf numFmtId="0" fontId="0" fillId="0" borderId="8" xfId="1" applyFont="1" applyBorder="1" applyAlignment="1">
      <alignment horizontal="left" vertical="center" wrapText="1" readingOrder="1"/>
    </xf>
    <xf numFmtId="0" fontId="0" fillId="0" borderId="8" xfId="1" applyFont="1" applyBorder="1" applyAlignment="1">
      <alignment horizontal="center" vertical="center" wrapText="1" readingOrder="1"/>
    </xf>
    <xf numFmtId="0" fontId="0" fillId="0" borderId="8" xfId="1" applyFont="1" applyBorder="1" applyAlignment="1">
      <alignment horizontal="center" vertical="top" wrapText="1"/>
    </xf>
    <xf numFmtId="0" fontId="0" fillId="2" borderId="8" xfId="1" applyFont="1" applyFill="1" applyBorder="1" applyAlignment="1">
      <alignment horizontal="center" vertical="top" wrapText="1"/>
    </xf>
    <xf numFmtId="0" fontId="0" fillId="3" borderId="8" xfId="1" applyFont="1" applyFill="1" applyBorder="1" applyAlignment="1">
      <alignment horizontal="center" vertical="top" wrapText="1"/>
    </xf>
    <xf numFmtId="0" fontId="0" fillId="4" borderId="8" xfId="1" applyFont="1" applyFill="1" applyBorder="1" applyAlignment="1">
      <alignment horizontal="center" vertical="top" wrapText="1"/>
    </xf>
    <xf numFmtId="0" fontId="0" fillId="5" borderId="8" xfId="1" applyFont="1" applyFill="1" applyBorder="1" applyAlignment="1">
      <alignment horizontal="center" vertical="top" wrapText="1"/>
    </xf>
    <xf numFmtId="0" fontId="0" fillId="6" borderId="9" xfId="1" applyFont="1" applyFill="1" applyBorder="1" applyAlignment="1">
      <alignment horizontal="center" vertical="top" wrapText="1"/>
    </xf>
    <xf numFmtId="0" fontId="0" fillId="0" borderId="0" xfId="1" applyFont="1">
      <alignment vertical="top" wrapText="1"/>
    </xf>
    <xf numFmtId="0" fontId="0" fillId="0" borderId="8" xfId="1" applyFont="1" applyBorder="1">
      <alignment vertical="top" wrapText="1"/>
    </xf>
    <xf numFmtId="49" fontId="0" fillId="0" borderId="8" xfId="1" applyNumberFormat="1" applyFont="1" applyBorder="1" applyAlignment="1">
      <alignment horizontal="left" vertical="center" wrapText="1" readingOrder="1"/>
    </xf>
    <xf numFmtId="49" fontId="0" fillId="0" borderId="8" xfId="1" applyNumberFormat="1" applyFont="1" applyBorder="1" applyAlignment="1">
      <alignment horizontal="center" vertical="top" wrapText="1"/>
    </xf>
    <xf numFmtId="0" fontId="0" fillId="0" borderId="8" xfId="1" applyFont="1" applyBorder="1" applyAlignment="1">
      <alignment horizontal="left" vertical="top" wrapText="1"/>
    </xf>
    <xf numFmtId="0" fontId="6" fillId="0" borderId="0" xfId="1" applyFont="1">
      <alignment vertical="top" wrapText="1"/>
    </xf>
    <xf numFmtId="0" fontId="0" fillId="0" borderId="8" xfId="1" applyFont="1" applyBorder="1" applyAlignment="1">
      <alignment horizontal="center" vertical="center" wrapText="1"/>
    </xf>
    <xf numFmtId="0" fontId="0" fillId="7" borderId="8" xfId="1" applyFont="1" applyFill="1" applyBorder="1" applyAlignment="1">
      <alignment horizontal="center" vertical="top" wrapText="1"/>
    </xf>
    <xf numFmtId="0" fontId="7" fillId="0" borderId="0" xfId="1" applyFont="1">
      <alignment vertical="top" wrapText="1"/>
    </xf>
    <xf numFmtId="0" fontId="7" fillId="0" borderId="0" xfId="1" applyFont="1" applyAlignment="1">
      <alignment horizontal="center" vertical="top" wrapText="1"/>
    </xf>
    <xf numFmtId="0" fontId="6" fillId="0" borderId="0" xfId="1" applyFont="1" applyAlignment="1">
      <alignment horizontal="center" vertical="top" wrapText="1"/>
    </xf>
    <xf numFmtId="0" fontId="6" fillId="6" borderId="0" xfId="1" applyFont="1" applyFill="1" applyAlignment="1">
      <alignment horizontal="center" vertical="top" wrapText="1"/>
    </xf>
    <xf numFmtId="0" fontId="5" fillId="2" borderId="3" xfId="1" applyFont="1" applyFill="1" applyBorder="1" applyAlignment="1">
      <alignment horizontal="center" vertical="top" wrapText="1"/>
    </xf>
    <xf numFmtId="0" fontId="5" fillId="3" borderId="3" xfId="1" applyFont="1" applyFill="1" applyBorder="1" applyAlignment="1">
      <alignment horizontal="center" vertical="top" wrapText="1"/>
    </xf>
    <xf numFmtId="0" fontId="5" fillId="4" borderId="3" xfId="1" applyFont="1" applyFill="1" applyBorder="1" applyAlignment="1">
      <alignment horizontal="center" vertical="top" wrapText="1"/>
    </xf>
    <xf numFmtId="0" fontId="5" fillId="5" borderId="3" xfId="1" applyFont="1" applyFill="1" applyBorder="1" applyAlignment="1">
      <alignment horizontal="center" vertical="top" wrapText="1"/>
    </xf>
    <xf numFmtId="0" fontId="0" fillId="0" borderId="5" xfId="1" applyFont="1" applyBorder="1" applyAlignment="1">
      <alignment horizontal="center" vertical="top" wrapText="1"/>
    </xf>
    <xf numFmtId="0" fontId="0" fillId="2" borderId="8" xfId="1" applyFont="1" applyFill="1" applyBorder="1" applyAlignment="1">
      <alignment horizontal="center" vertical="center" wrapText="1"/>
    </xf>
    <xf numFmtId="0" fontId="0" fillId="3" borderId="5" xfId="1" applyFont="1" applyFill="1" applyBorder="1" applyAlignment="1">
      <alignment horizontal="center" vertical="top" wrapText="1"/>
    </xf>
    <xf numFmtId="0" fontId="0" fillId="3" borderId="8" xfId="1" applyFont="1" applyFill="1" applyBorder="1" applyAlignment="1">
      <alignment horizontal="center" vertical="center" wrapText="1"/>
    </xf>
    <xf numFmtId="0" fontId="0" fillId="4" borderId="5" xfId="1" applyFont="1" applyFill="1" applyBorder="1" applyAlignment="1">
      <alignment horizontal="center" vertical="top" wrapText="1"/>
    </xf>
    <xf numFmtId="0" fontId="0" fillId="4" borderId="8" xfId="1" applyFont="1" applyFill="1" applyBorder="1" applyAlignment="1">
      <alignment horizontal="center" vertical="center" wrapText="1"/>
    </xf>
    <xf numFmtId="0" fontId="0" fillId="5" borderId="5" xfId="1" applyFont="1" applyFill="1" applyBorder="1" applyAlignment="1">
      <alignment horizontal="center" vertical="top" wrapText="1"/>
    </xf>
    <xf numFmtId="0" fontId="0" fillId="5" borderId="8" xfId="1" applyFont="1" applyFill="1" applyBorder="1" applyAlignment="1">
      <alignment horizontal="center" vertical="center" wrapText="1"/>
    </xf>
    <xf numFmtId="0" fontId="0" fillId="6" borderId="6" xfId="1" applyFont="1" applyFill="1" applyBorder="1" applyAlignment="1">
      <alignment horizontal="center" vertical="top" wrapText="1"/>
    </xf>
    <xf numFmtId="0" fontId="0" fillId="6" borderId="9" xfId="1" applyFont="1" applyFill="1" applyBorder="1" applyAlignment="1">
      <alignment horizontal="center" vertical="center" wrapText="1"/>
    </xf>
    <xf numFmtId="0" fontId="0" fillId="2" borderId="5" xfId="1" applyFont="1" applyFill="1" applyBorder="1" applyAlignment="1">
      <alignment horizontal="center" vertical="top" wrapText="1"/>
    </xf>
  </cellXfs>
  <cellStyles count="2">
    <cellStyle name="Excel Built-in Normal" xfId="1" xr:uid="{EEDF63CA-4F94-5F42-AD46-244A1F515C77}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687339-4093-2647-99FB-51FE57C55882}">
  <dimension ref="A1:AMM36"/>
  <sheetViews>
    <sheetView tabSelected="1" zoomScaleNormal="60" workbookViewId="0">
      <selection activeCell="I9" sqref="I9"/>
    </sheetView>
  </sheetViews>
  <sheetFormatPr baseColWidth="10" defaultColWidth="11.1640625" defaultRowHeight="16" x14ac:dyDescent="0.2"/>
  <cols>
    <col min="1" max="1" width="7.83203125" style="31" customWidth="1"/>
    <col min="2" max="3" width="14.6640625" style="31" customWidth="1"/>
    <col min="4" max="6" width="9.6640625" style="32" customWidth="1"/>
    <col min="7" max="10" width="18" style="33" customWidth="1"/>
    <col min="11" max="11" width="18" style="34" customWidth="1"/>
    <col min="12" max="1027" width="20.1640625" style="6" customWidth="1"/>
    <col min="1028" max="1028" width="12.5" customWidth="1"/>
  </cols>
  <sheetData>
    <row r="1" spans="1:11" ht="29" customHeight="1" thickBot="1" x14ac:dyDescent="0.25">
      <c r="A1" s="1" t="s">
        <v>77</v>
      </c>
      <c r="B1" s="2"/>
      <c r="C1" s="2"/>
      <c r="D1" s="3"/>
      <c r="E1" s="3"/>
      <c r="F1" s="4"/>
      <c r="G1" s="5"/>
      <c r="H1" s="5"/>
      <c r="I1" s="5"/>
      <c r="J1" s="5"/>
      <c r="K1" s="5"/>
    </row>
    <row r="2" spans="1:11" s="10" customFormat="1" ht="72" customHeight="1" thickBot="1" x14ac:dyDescent="0.25">
      <c r="A2" s="7" t="s">
        <v>0</v>
      </c>
      <c r="B2" s="8" t="s">
        <v>1</v>
      </c>
      <c r="C2" s="8" t="s">
        <v>2</v>
      </c>
      <c r="D2" s="8" t="s">
        <v>3</v>
      </c>
      <c r="E2" s="8" t="s">
        <v>4</v>
      </c>
      <c r="F2" s="8" t="s">
        <v>46</v>
      </c>
      <c r="G2" s="35" t="s">
        <v>63</v>
      </c>
      <c r="H2" s="36" t="s">
        <v>64</v>
      </c>
      <c r="I2" s="37" t="s">
        <v>65</v>
      </c>
      <c r="J2" s="38" t="s">
        <v>66</v>
      </c>
      <c r="K2" s="9" t="s">
        <v>76</v>
      </c>
    </row>
    <row r="3" spans="1:11" s="13" customFormat="1" ht="18" thickTop="1" x14ac:dyDescent="0.2">
      <c r="A3" s="14">
        <v>1</v>
      </c>
      <c r="B3" s="11" t="s">
        <v>12</v>
      </c>
      <c r="C3" s="11" t="s">
        <v>13</v>
      </c>
      <c r="D3" s="12">
        <v>6985</v>
      </c>
      <c r="E3" s="39" t="s">
        <v>7</v>
      </c>
      <c r="F3" s="39" t="s">
        <v>47</v>
      </c>
      <c r="G3" s="49">
        <f>100*0.9</f>
        <v>90</v>
      </c>
      <c r="H3" s="41"/>
      <c r="I3" s="43"/>
      <c r="J3" s="45"/>
      <c r="K3" s="47">
        <f t="shared" ref="K3:K34" si="0">G3+H3+I3+J3</f>
        <v>90</v>
      </c>
    </row>
    <row r="4" spans="1:11" s="23" customFormat="1" ht="17" x14ac:dyDescent="0.2">
      <c r="A4" s="14">
        <v>2</v>
      </c>
      <c r="B4" s="24" t="s">
        <v>17</v>
      </c>
      <c r="C4" s="24" t="s">
        <v>18</v>
      </c>
      <c r="D4" s="17">
        <v>8571</v>
      </c>
      <c r="E4" s="17" t="s">
        <v>8</v>
      </c>
      <c r="F4" s="17" t="s">
        <v>48</v>
      </c>
      <c r="G4" s="40">
        <f>75*1.2</f>
        <v>90</v>
      </c>
      <c r="H4" s="19"/>
      <c r="I4" s="20"/>
      <c r="J4" s="21"/>
      <c r="K4" s="22">
        <f t="shared" si="0"/>
        <v>90</v>
      </c>
    </row>
    <row r="5" spans="1:11" s="23" customFormat="1" ht="17" x14ac:dyDescent="0.2">
      <c r="A5" s="14">
        <v>3</v>
      </c>
      <c r="B5" s="24" t="s">
        <v>61</v>
      </c>
      <c r="C5" s="24" t="s">
        <v>62</v>
      </c>
      <c r="D5" s="17">
        <v>7813</v>
      </c>
      <c r="E5" s="17" t="s">
        <v>7</v>
      </c>
      <c r="F5" s="17" t="s">
        <v>47</v>
      </c>
      <c r="G5" s="18">
        <f>92*0.9</f>
        <v>82.8</v>
      </c>
      <c r="H5" s="19"/>
      <c r="I5" s="20"/>
      <c r="J5" s="21"/>
      <c r="K5" s="22">
        <f t="shared" si="0"/>
        <v>82.8</v>
      </c>
    </row>
    <row r="6" spans="1:11" s="23" customFormat="1" ht="17" x14ac:dyDescent="0.2">
      <c r="A6" s="14">
        <v>4</v>
      </c>
      <c r="B6" s="15" t="s">
        <v>14</v>
      </c>
      <c r="C6" s="15" t="s">
        <v>15</v>
      </c>
      <c r="D6" s="16">
        <v>7866</v>
      </c>
      <c r="E6" s="17" t="s">
        <v>79</v>
      </c>
      <c r="F6" s="17" t="s">
        <v>49</v>
      </c>
      <c r="G6" s="18">
        <f>85*0.95</f>
        <v>80.75</v>
      </c>
      <c r="H6" s="42"/>
      <c r="I6" s="44"/>
      <c r="J6" s="46"/>
      <c r="K6" s="48">
        <f t="shared" si="0"/>
        <v>80.75</v>
      </c>
    </row>
    <row r="7" spans="1:11" s="23" customFormat="1" ht="17" x14ac:dyDescent="0.2">
      <c r="A7" s="14">
        <v>5</v>
      </c>
      <c r="B7" s="25" t="s">
        <v>67</v>
      </c>
      <c r="C7" s="25" t="s">
        <v>9</v>
      </c>
      <c r="D7" s="16">
        <v>8915</v>
      </c>
      <c r="E7" s="26" t="s">
        <v>8</v>
      </c>
      <c r="F7" s="17" t="s">
        <v>51</v>
      </c>
      <c r="G7" s="18">
        <f>64*1.2</f>
        <v>76.8</v>
      </c>
      <c r="H7" s="19"/>
      <c r="I7" s="20"/>
      <c r="J7" s="21"/>
      <c r="K7" s="22">
        <f t="shared" si="0"/>
        <v>76.8</v>
      </c>
    </row>
    <row r="8" spans="1:11" s="23" customFormat="1" ht="17" x14ac:dyDescent="0.2">
      <c r="A8" s="14">
        <v>6</v>
      </c>
      <c r="B8" s="15" t="s">
        <v>68</v>
      </c>
      <c r="C8" s="15" t="s">
        <v>80</v>
      </c>
      <c r="D8" s="16">
        <v>8914</v>
      </c>
      <c r="E8" s="17" t="s">
        <v>8</v>
      </c>
      <c r="F8" s="17" t="s">
        <v>48</v>
      </c>
      <c r="G8" s="18">
        <f>50*1.2</f>
        <v>60</v>
      </c>
      <c r="H8" s="19"/>
      <c r="I8" s="20"/>
      <c r="J8" s="21"/>
      <c r="K8" s="22">
        <f t="shared" si="0"/>
        <v>60</v>
      </c>
    </row>
    <row r="9" spans="1:11" s="23" customFormat="1" ht="17" x14ac:dyDescent="0.2">
      <c r="A9" s="14">
        <v>7</v>
      </c>
      <c r="B9" s="15" t="s">
        <v>57</v>
      </c>
      <c r="C9" s="15" t="s">
        <v>58</v>
      </c>
      <c r="D9" s="16">
        <v>9048</v>
      </c>
      <c r="E9" s="17" t="s">
        <v>6</v>
      </c>
      <c r="F9" s="17" t="s">
        <v>49</v>
      </c>
      <c r="G9" s="18">
        <f>55</f>
        <v>55</v>
      </c>
      <c r="H9" s="19"/>
      <c r="I9" s="20"/>
      <c r="J9" s="21"/>
      <c r="K9" s="22">
        <f t="shared" si="0"/>
        <v>55</v>
      </c>
    </row>
    <row r="10" spans="1:11" s="23" customFormat="1" ht="17" x14ac:dyDescent="0.2">
      <c r="A10" s="14">
        <v>8</v>
      </c>
      <c r="B10" s="27" t="s">
        <v>20</v>
      </c>
      <c r="C10" s="27" t="s">
        <v>11</v>
      </c>
      <c r="D10" s="17">
        <v>8920</v>
      </c>
      <c r="E10" s="17" t="s">
        <v>6</v>
      </c>
      <c r="F10" s="17" t="s">
        <v>50</v>
      </c>
      <c r="G10" s="18">
        <f>43</f>
        <v>43</v>
      </c>
      <c r="H10" s="19"/>
      <c r="I10" s="20"/>
      <c r="J10" s="21"/>
      <c r="K10" s="22">
        <f t="shared" si="0"/>
        <v>43</v>
      </c>
    </row>
    <row r="11" spans="1:11" s="23" customFormat="1" ht="17" x14ac:dyDescent="0.2">
      <c r="A11" s="14">
        <v>9</v>
      </c>
      <c r="B11" s="27" t="s">
        <v>29</v>
      </c>
      <c r="C11" s="27" t="s">
        <v>30</v>
      </c>
      <c r="D11" s="17">
        <v>8911</v>
      </c>
      <c r="E11" s="17" t="s">
        <v>5</v>
      </c>
      <c r="F11" s="17" t="s">
        <v>47</v>
      </c>
      <c r="G11" s="18">
        <f>38*1.1</f>
        <v>41.800000000000004</v>
      </c>
      <c r="H11" s="19"/>
      <c r="I11" s="20"/>
      <c r="J11" s="21"/>
      <c r="K11" s="22">
        <f t="shared" si="0"/>
        <v>41.800000000000004</v>
      </c>
    </row>
    <row r="12" spans="1:11" s="23" customFormat="1" ht="17" x14ac:dyDescent="0.2">
      <c r="A12" s="14">
        <v>10</v>
      </c>
      <c r="B12" s="27" t="s">
        <v>32</v>
      </c>
      <c r="C12" s="27" t="s">
        <v>33</v>
      </c>
      <c r="D12" s="17">
        <v>8909</v>
      </c>
      <c r="E12" s="17" t="s">
        <v>25</v>
      </c>
      <c r="F12" s="17" t="s">
        <v>50</v>
      </c>
      <c r="G12" s="18">
        <f>26*1.6</f>
        <v>41.6</v>
      </c>
      <c r="H12" s="19"/>
      <c r="I12" s="20"/>
      <c r="J12" s="21"/>
      <c r="K12" s="22">
        <f t="shared" si="0"/>
        <v>41.6</v>
      </c>
    </row>
    <row r="13" spans="1:11" s="23" customFormat="1" ht="17" x14ac:dyDescent="0.2">
      <c r="A13" s="14">
        <v>11</v>
      </c>
      <c r="B13" s="15" t="s">
        <v>55</v>
      </c>
      <c r="C13" s="15" t="s">
        <v>11</v>
      </c>
      <c r="D13" s="16">
        <v>8996</v>
      </c>
      <c r="E13" s="17" t="s">
        <v>8</v>
      </c>
      <c r="F13" s="17" t="s">
        <v>49</v>
      </c>
      <c r="G13" s="18">
        <f>34*1.2</f>
        <v>40.799999999999997</v>
      </c>
      <c r="H13" s="19"/>
      <c r="I13" s="20"/>
      <c r="J13" s="21"/>
      <c r="K13" s="22">
        <f t="shared" si="0"/>
        <v>40.799999999999997</v>
      </c>
    </row>
    <row r="14" spans="1:11" s="23" customFormat="1" ht="17" x14ac:dyDescent="0.2">
      <c r="A14" s="14">
        <v>12</v>
      </c>
      <c r="B14" s="15" t="s">
        <v>53</v>
      </c>
      <c r="C14" s="15" t="s">
        <v>54</v>
      </c>
      <c r="D14" s="16">
        <v>8787</v>
      </c>
      <c r="E14" s="17" t="s">
        <v>7</v>
      </c>
      <c r="F14" s="17" t="s">
        <v>47</v>
      </c>
      <c r="G14" s="18">
        <f>45*0.9</f>
        <v>40.5</v>
      </c>
      <c r="H14" s="19"/>
      <c r="I14" s="20"/>
      <c r="J14" s="21"/>
      <c r="K14" s="22">
        <f t="shared" si="0"/>
        <v>40.5</v>
      </c>
    </row>
    <row r="15" spans="1:11" s="28" customFormat="1" ht="17" x14ac:dyDescent="0.2">
      <c r="A15" s="14">
        <v>13</v>
      </c>
      <c r="B15" s="24" t="s">
        <v>44</v>
      </c>
      <c r="C15" s="24" t="s">
        <v>45</v>
      </c>
      <c r="D15" s="17">
        <v>9155</v>
      </c>
      <c r="E15" s="17" t="s">
        <v>25</v>
      </c>
      <c r="F15" s="17" t="s">
        <v>50</v>
      </c>
      <c r="G15" s="18">
        <f>24*1.6</f>
        <v>38.400000000000006</v>
      </c>
      <c r="H15" s="19"/>
      <c r="I15" s="20"/>
      <c r="J15" s="21"/>
      <c r="K15" s="22">
        <f t="shared" si="0"/>
        <v>38.400000000000006</v>
      </c>
    </row>
    <row r="16" spans="1:11" s="28" customFormat="1" ht="17" x14ac:dyDescent="0.2">
      <c r="A16" s="14">
        <v>14</v>
      </c>
      <c r="B16" s="24" t="s">
        <v>52</v>
      </c>
      <c r="C16" s="24" t="s">
        <v>56</v>
      </c>
      <c r="D16" s="17">
        <v>8107</v>
      </c>
      <c r="E16" s="17" t="s">
        <v>25</v>
      </c>
      <c r="F16" s="17" t="s">
        <v>49</v>
      </c>
      <c r="G16" s="18">
        <f>23*1.6</f>
        <v>36.800000000000004</v>
      </c>
      <c r="H16" s="19"/>
      <c r="I16" s="20"/>
      <c r="J16" s="21"/>
      <c r="K16" s="22">
        <f t="shared" si="0"/>
        <v>36.800000000000004</v>
      </c>
    </row>
    <row r="17" spans="1:11" s="28" customFormat="1" ht="17" x14ac:dyDescent="0.2">
      <c r="A17" s="14">
        <v>15</v>
      </c>
      <c r="B17" s="15" t="s">
        <v>31</v>
      </c>
      <c r="C17" s="15" t="s">
        <v>15</v>
      </c>
      <c r="D17" s="16">
        <v>8867</v>
      </c>
      <c r="E17" s="17" t="s">
        <v>16</v>
      </c>
      <c r="F17" s="17" t="s">
        <v>47</v>
      </c>
      <c r="G17" s="18">
        <f>28*1.3</f>
        <v>36.4</v>
      </c>
      <c r="H17" s="19"/>
      <c r="I17" s="20"/>
      <c r="J17" s="21"/>
      <c r="K17" s="22">
        <f t="shared" si="0"/>
        <v>36.4</v>
      </c>
    </row>
    <row r="18" spans="1:11" s="28" customFormat="1" ht="17" x14ac:dyDescent="0.2">
      <c r="A18" s="14">
        <v>16</v>
      </c>
      <c r="B18" s="15" t="s">
        <v>23</v>
      </c>
      <c r="C18" s="15" t="s">
        <v>24</v>
      </c>
      <c r="D18" s="16">
        <v>8908</v>
      </c>
      <c r="E18" s="17" t="s">
        <v>6</v>
      </c>
      <c r="F18" s="17" t="s">
        <v>50</v>
      </c>
      <c r="G18" s="18">
        <f>36</f>
        <v>36</v>
      </c>
      <c r="H18" s="19"/>
      <c r="I18" s="20"/>
      <c r="J18" s="21"/>
      <c r="K18" s="22">
        <f t="shared" si="0"/>
        <v>36</v>
      </c>
    </row>
    <row r="19" spans="1:11" ht="20" customHeight="1" x14ac:dyDescent="0.2">
      <c r="A19" s="14">
        <v>17</v>
      </c>
      <c r="B19" s="25" t="s">
        <v>21</v>
      </c>
      <c r="C19" s="25" t="s">
        <v>22</v>
      </c>
      <c r="D19" s="16">
        <v>8451</v>
      </c>
      <c r="E19" s="26" t="s">
        <v>5</v>
      </c>
      <c r="F19" s="17" t="s">
        <v>47</v>
      </c>
      <c r="G19" s="18">
        <f>32*1.1</f>
        <v>35.200000000000003</v>
      </c>
      <c r="H19" s="19"/>
      <c r="I19" s="20"/>
      <c r="J19" s="21"/>
      <c r="K19" s="22">
        <f t="shared" si="0"/>
        <v>35.200000000000003</v>
      </c>
    </row>
    <row r="20" spans="1:11" ht="19.75" customHeight="1" x14ac:dyDescent="0.2">
      <c r="A20" s="14">
        <v>18</v>
      </c>
      <c r="B20" s="15" t="s">
        <v>40</v>
      </c>
      <c r="C20" s="15" t="s">
        <v>41</v>
      </c>
      <c r="D20" s="16">
        <v>9162</v>
      </c>
      <c r="E20" s="17" t="s">
        <v>25</v>
      </c>
      <c r="F20" s="17" t="s">
        <v>51</v>
      </c>
      <c r="G20" s="18">
        <f>22*1.6</f>
        <v>35.200000000000003</v>
      </c>
      <c r="H20" s="19"/>
      <c r="I20" s="20"/>
      <c r="J20" s="21"/>
      <c r="K20" s="22">
        <f t="shared" si="0"/>
        <v>35.200000000000003</v>
      </c>
    </row>
    <row r="21" spans="1:11" ht="19.75" customHeight="1" x14ac:dyDescent="0.2">
      <c r="A21" s="14">
        <v>19</v>
      </c>
      <c r="B21" s="27" t="s">
        <v>27</v>
      </c>
      <c r="C21" s="27" t="s">
        <v>28</v>
      </c>
      <c r="D21" s="17">
        <v>8880</v>
      </c>
      <c r="E21" s="17" t="s">
        <v>10</v>
      </c>
      <c r="F21" s="17" t="s">
        <v>47</v>
      </c>
      <c r="G21" s="18">
        <f>21*1.45</f>
        <v>30.45</v>
      </c>
      <c r="H21" s="19"/>
      <c r="I21" s="20"/>
      <c r="J21" s="21"/>
      <c r="K21" s="22">
        <f t="shared" si="0"/>
        <v>30.45</v>
      </c>
    </row>
    <row r="22" spans="1:11" ht="19.75" customHeight="1" x14ac:dyDescent="0.2">
      <c r="A22" s="14">
        <v>20</v>
      </c>
      <c r="B22" s="27" t="s">
        <v>69</v>
      </c>
      <c r="C22" s="27" t="s">
        <v>82</v>
      </c>
      <c r="D22" s="17">
        <v>10558</v>
      </c>
      <c r="E22" s="17" t="s">
        <v>79</v>
      </c>
      <c r="F22" s="17" t="s">
        <v>78</v>
      </c>
      <c r="G22" s="18">
        <f>30*0.95</f>
        <v>28.5</v>
      </c>
      <c r="H22" s="19"/>
      <c r="I22" s="20"/>
      <c r="J22" s="21"/>
      <c r="K22" s="22">
        <f t="shared" si="0"/>
        <v>28.5</v>
      </c>
    </row>
    <row r="23" spans="1:11" ht="19.75" customHeight="1" x14ac:dyDescent="0.2">
      <c r="A23" s="14">
        <v>21</v>
      </c>
      <c r="B23" s="15" t="s">
        <v>42</v>
      </c>
      <c r="C23" s="15" t="s">
        <v>43</v>
      </c>
      <c r="D23" s="29">
        <v>9212</v>
      </c>
      <c r="E23" s="17" t="s">
        <v>16</v>
      </c>
      <c r="F23" s="17" t="s">
        <v>51</v>
      </c>
      <c r="G23" s="18">
        <f>20*1.3</f>
        <v>26</v>
      </c>
      <c r="H23" s="19"/>
      <c r="I23" s="20"/>
      <c r="J23" s="21"/>
      <c r="K23" s="22">
        <f t="shared" si="0"/>
        <v>26</v>
      </c>
    </row>
    <row r="24" spans="1:11" ht="19.75" customHeight="1" x14ac:dyDescent="0.2">
      <c r="A24" s="14">
        <v>22</v>
      </c>
      <c r="B24" s="24" t="s">
        <v>19</v>
      </c>
      <c r="C24" s="24" t="s">
        <v>34</v>
      </c>
      <c r="D24" s="17">
        <v>8211</v>
      </c>
      <c r="E24" s="17" t="s">
        <v>10</v>
      </c>
      <c r="F24" s="17" t="s">
        <v>50</v>
      </c>
      <c r="G24" s="18">
        <f>16*1.45</f>
        <v>23.2</v>
      </c>
      <c r="H24" s="19"/>
      <c r="I24" s="20"/>
      <c r="J24" s="21"/>
      <c r="K24" s="22">
        <f t="shared" si="0"/>
        <v>23.2</v>
      </c>
    </row>
    <row r="25" spans="1:11" ht="19.75" customHeight="1" x14ac:dyDescent="0.2">
      <c r="A25" s="14">
        <v>23</v>
      </c>
      <c r="B25" s="24" t="s">
        <v>38</v>
      </c>
      <c r="C25" s="24" t="s">
        <v>39</v>
      </c>
      <c r="D25" s="17">
        <v>8921</v>
      </c>
      <c r="E25" s="17" t="s">
        <v>8</v>
      </c>
      <c r="F25" s="17" t="s">
        <v>50</v>
      </c>
      <c r="G25" s="18">
        <f>19*1.2</f>
        <v>22.8</v>
      </c>
      <c r="H25" s="19"/>
      <c r="I25" s="20"/>
      <c r="J25" s="21"/>
      <c r="K25" s="22">
        <f t="shared" si="0"/>
        <v>22.8</v>
      </c>
    </row>
    <row r="26" spans="1:11" ht="19.75" customHeight="1" x14ac:dyDescent="0.2">
      <c r="A26" s="14">
        <v>24</v>
      </c>
      <c r="B26" s="27" t="s">
        <v>59</v>
      </c>
      <c r="C26" s="27" t="s">
        <v>60</v>
      </c>
      <c r="D26" s="17">
        <v>8978</v>
      </c>
      <c r="E26" s="17" t="s">
        <v>25</v>
      </c>
      <c r="F26" s="17" t="s">
        <v>50</v>
      </c>
      <c r="G26" s="18">
        <f>14*1.6</f>
        <v>22.400000000000002</v>
      </c>
      <c r="H26" s="19"/>
      <c r="I26" s="20"/>
      <c r="J26" s="21"/>
      <c r="K26" s="22">
        <f t="shared" si="0"/>
        <v>22.400000000000002</v>
      </c>
    </row>
    <row r="27" spans="1:11" ht="19.75" customHeight="1" x14ac:dyDescent="0.2">
      <c r="A27" s="14">
        <v>25</v>
      </c>
      <c r="B27" s="15" t="s">
        <v>73</v>
      </c>
      <c r="C27" s="15" t="s">
        <v>35</v>
      </c>
      <c r="D27" s="16"/>
      <c r="E27" s="17" t="s">
        <v>10</v>
      </c>
      <c r="F27" s="17" t="s">
        <v>48</v>
      </c>
      <c r="G27" s="18">
        <f>15*1.45</f>
        <v>21.75</v>
      </c>
      <c r="H27" s="19"/>
      <c r="I27" s="20"/>
      <c r="J27" s="21"/>
      <c r="K27" s="22">
        <f t="shared" si="0"/>
        <v>21.75</v>
      </c>
    </row>
    <row r="28" spans="1:11" ht="19.75" customHeight="1" x14ac:dyDescent="0.2">
      <c r="A28" s="14">
        <v>26</v>
      </c>
      <c r="B28" s="15" t="s">
        <v>70</v>
      </c>
      <c r="C28" s="15" t="s">
        <v>71</v>
      </c>
      <c r="D28" s="16">
        <v>10562</v>
      </c>
      <c r="E28" s="17" t="s">
        <v>5</v>
      </c>
      <c r="F28" s="17" t="s">
        <v>78</v>
      </c>
      <c r="G28" s="18">
        <f>18*1.1</f>
        <v>19.8</v>
      </c>
      <c r="H28" s="19"/>
      <c r="I28" s="20"/>
      <c r="J28" s="21"/>
      <c r="K28" s="22">
        <f t="shared" si="0"/>
        <v>19.8</v>
      </c>
    </row>
    <row r="29" spans="1:11" ht="19.75" customHeight="1" x14ac:dyDescent="0.2">
      <c r="A29" s="14">
        <v>27</v>
      </c>
      <c r="B29" s="15" t="s">
        <v>36</v>
      </c>
      <c r="C29" s="15" t="s">
        <v>37</v>
      </c>
      <c r="D29" s="16">
        <v>8487</v>
      </c>
      <c r="E29" s="17" t="s">
        <v>10</v>
      </c>
      <c r="F29" s="17" t="s">
        <v>47</v>
      </c>
      <c r="G29" s="18">
        <f>13*1.45</f>
        <v>18.849999999999998</v>
      </c>
      <c r="H29" s="19"/>
      <c r="I29" s="20"/>
      <c r="J29" s="21"/>
      <c r="K29" s="22">
        <f t="shared" si="0"/>
        <v>18.849999999999998</v>
      </c>
    </row>
    <row r="30" spans="1:11" ht="19.75" customHeight="1" x14ac:dyDescent="0.2">
      <c r="A30" s="14">
        <v>28</v>
      </c>
      <c r="B30" s="15" t="s">
        <v>18</v>
      </c>
      <c r="C30" s="15" t="s">
        <v>39</v>
      </c>
      <c r="D30" s="29">
        <v>9396</v>
      </c>
      <c r="E30" s="17" t="s">
        <v>10</v>
      </c>
      <c r="F30" s="17" t="s">
        <v>49</v>
      </c>
      <c r="G30" s="18">
        <f>12*1.45</f>
        <v>17.399999999999999</v>
      </c>
      <c r="H30" s="19"/>
      <c r="I30" s="20"/>
      <c r="J30" s="21"/>
      <c r="K30" s="22">
        <f t="shared" si="0"/>
        <v>17.399999999999999</v>
      </c>
    </row>
    <row r="31" spans="1:11" ht="19.75" customHeight="1" x14ac:dyDescent="0.2">
      <c r="A31" s="14">
        <v>29</v>
      </c>
      <c r="B31" s="27" t="s">
        <v>72</v>
      </c>
      <c r="C31" s="27" t="s">
        <v>39</v>
      </c>
      <c r="D31" s="17">
        <v>9453</v>
      </c>
      <c r="E31" s="17" t="s">
        <v>6</v>
      </c>
      <c r="F31" s="17" t="s">
        <v>48</v>
      </c>
      <c r="G31" s="18">
        <f>17</f>
        <v>17</v>
      </c>
      <c r="H31" s="19"/>
      <c r="I31" s="20"/>
      <c r="J31" s="21"/>
      <c r="K31" s="22">
        <f t="shared" si="0"/>
        <v>17</v>
      </c>
    </row>
    <row r="32" spans="1:11" ht="19.75" customHeight="1" x14ac:dyDescent="0.2">
      <c r="A32" s="14">
        <v>30</v>
      </c>
      <c r="B32" s="24" t="s">
        <v>74</v>
      </c>
      <c r="C32" s="24" t="s">
        <v>81</v>
      </c>
      <c r="D32" s="17">
        <v>9248</v>
      </c>
      <c r="E32" s="17" t="s">
        <v>10</v>
      </c>
      <c r="F32" s="17" t="s">
        <v>51</v>
      </c>
      <c r="G32" s="30">
        <f>11*1.45</f>
        <v>15.95</v>
      </c>
      <c r="H32" s="19"/>
      <c r="I32" s="20"/>
      <c r="J32" s="21"/>
      <c r="K32" s="22">
        <f t="shared" si="0"/>
        <v>15.95</v>
      </c>
    </row>
    <row r="33" spans="1:11" ht="19.75" customHeight="1" x14ac:dyDescent="0.2">
      <c r="A33" s="14">
        <v>31</v>
      </c>
      <c r="B33" s="24" t="s">
        <v>36</v>
      </c>
      <c r="C33" s="24" t="s">
        <v>26</v>
      </c>
      <c r="D33" s="17">
        <v>8486</v>
      </c>
      <c r="E33" s="17" t="s">
        <v>10</v>
      </c>
      <c r="F33" s="17" t="s">
        <v>47</v>
      </c>
      <c r="G33" s="18">
        <f>9*1.45</f>
        <v>13.049999999999999</v>
      </c>
      <c r="H33" s="19"/>
      <c r="I33" s="20"/>
      <c r="J33" s="21"/>
      <c r="K33" s="22">
        <f t="shared" si="0"/>
        <v>13.049999999999999</v>
      </c>
    </row>
    <row r="34" spans="1:11" ht="19.75" customHeight="1" x14ac:dyDescent="0.2">
      <c r="A34" s="14">
        <v>32</v>
      </c>
      <c r="B34" s="24" t="s">
        <v>70</v>
      </c>
      <c r="C34" s="24" t="s">
        <v>30</v>
      </c>
      <c r="D34" s="17">
        <v>10561</v>
      </c>
      <c r="E34" s="17" t="s">
        <v>16</v>
      </c>
      <c r="F34" s="17" t="s">
        <v>78</v>
      </c>
      <c r="G34" s="18">
        <f>10*1.3</f>
        <v>13</v>
      </c>
      <c r="H34" s="19"/>
      <c r="I34" s="20"/>
      <c r="J34" s="21"/>
      <c r="K34" s="22">
        <f t="shared" si="0"/>
        <v>13</v>
      </c>
    </row>
    <row r="35" spans="1:11" ht="19.75" customHeight="1" x14ac:dyDescent="0.2">
      <c r="A35" s="14">
        <v>33</v>
      </c>
      <c r="B35" s="24" t="s">
        <v>72</v>
      </c>
      <c r="C35" s="24" t="s">
        <v>75</v>
      </c>
      <c r="D35" s="17">
        <v>9452</v>
      </c>
      <c r="E35" s="17" t="s">
        <v>8</v>
      </c>
      <c r="F35" s="17" t="s">
        <v>48</v>
      </c>
      <c r="G35" s="30">
        <f>8*1.2</f>
        <v>9.6</v>
      </c>
      <c r="H35" s="19"/>
      <c r="I35" s="20"/>
      <c r="J35" s="21"/>
      <c r="K35" s="22">
        <f t="shared" ref="K35" si="1">G35+H35+I35+J35</f>
        <v>9.6</v>
      </c>
    </row>
    <row r="36" spans="1:11" ht="19.75" customHeight="1" x14ac:dyDescent="0.2"/>
  </sheetData>
  <sortState xmlns:xlrd2="http://schemas.microsoft.com/office/spreadsheetml/2017/richdata2" ref="B4:G35">
    <sortCondition descending="1" ref="G3:G35"/>
  </sortState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MJST 2024_25_pořadí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Břeň</dc:creator>
  <cp:lastModifiedBy>Vojtech Ryba</cp:lastModifiedBy>
  <cp:lastPrinted>2025-02-07T19:05:46Z</cp:lastPrinted>
  <dcterms:created xsi:type="dcterms:W3CDTF">2024-11-16T08:14:23Z</dcterms:created>
  <dcterms:modified xsi:type="dcterms:W3CDTF">2025-12-01T17:24:56Z</dcterms:modified>
</cp:coreProperties>
</file>